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'Foglio1'!$A$4:$AK$65</definedName>
    <definedName name="_xlnm.Print_Area" localSheetId="0">'Foglio1'!$A$1:$AI$67</definedName>
    <definedName name="_xlnm.Print_Area" localSheetId="1">'Foglio2'!$A$1:$H$58</definedName>
    <definedName name="_xlnm.Print_Area" localSheetId="2">'Foglio3'!$A$1:$E$29</definedName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<sst xmlns="http://schemas.openxmlformats.org/spreadsheetml/2006/main" count="233" uniqueCount="160">
  <si>
    <t>SARTORI MICHELE</t>
  </si>
  <si>
    <t>NIEPPI MICHELE</t>
  </si>
  <si>
    <t>FOGLIA FABRIZIO</t>
  </si>
  <si>
    <t>LEONCINI FEDERICA</t>
  </si>
  <si>
    <t>VIGNALI FABRIZIO</t>
  </si>
  <si>
    <t>COGNOME NOME</t>
  </si>
  <si>
    <t>RONCONI ARTURO</t>
  </si>
  <si>
    <t>TOTALE</t>
  </si>
  <si>
    <t>N.</t>
  </si>
  <si>
    <t>CISOTTO SERGIO</t>
  </si>
  <si>
    <t>PINI MICHELE</t>
  </si>
  <si>
    <t>TRAIL  RUNNING</t>
  </si>
  <si>
    <t>GRANELLI FRANCESCA</t>
  </si>
  <si>
    <t>ROSSI LUCIANO</t>
  </si>
  <si>
    <t>AZZOLINI SIMONE</t>
  </si>
  <si>
    <t>BARBORINI GIORGIO</t>
  </si>
  <si>
    <t>CORUZZI MORENA</t>
  </si>
  <si>
    <t>FERRARI BRUNO</t>
  </si>
  <si>
    <t>GORRERI MICHELE</t>
  </si>
  <si>
    <t>GRECI EVARISTO</t>
  </si>
  <si>
    <t>LEONARDI ROBERTO</t>
  </si>
  <si>
    <t>LOPEZ ANTONIO</t>
  </si>
  <si>
    <t>ROCCHI CARLO</t>
  </si>
  <si>
    <t>SANTINI ANTONIO</t>
  </si>
  <si>
    <t>GENNARI IVAN</t>
  </si>
  <si>
    <t>D'ALOIA SILVIA</t>
  </si>
  <si>
    <t>SCARDINO MARCELLO</t>
  </si>
  <si>
    <t>GUARNIERI STEFANO</t>
  </si>
  <si>
    <t>ZORDAN VALERIA</t>
  </si>
  <si>
    <t>ROSSI FRANCISCO</t>
  </si>
  <si>
    <t>DELSANTE AMILCARE</t>
  </si>
  <si>
    <t>CAMAIORA GIACOMO</t>
  </si>
  <si>
    <t>SCITA MICHELE</t>
  </si>
  <si>
    <t>SCARPELLINI SANDRO</t>
  </si>
  <si>
    <t>CORBANI ROBERTO</t>
  </si>
  <si>
    <t>MAGNANI ROBERTO</t>
  </si>
  <si>
    <t>PIOVANI STEFANO</t>
  </si>
  <si>
    <t>PEDRETTI CORRADO</t>
  </si>
  <si>
    <t>ROSSI GIOVANNI</t>
  </si>
  <si>
    <t>N. GARE</t>
  </si>
  <si>
    <t>BRIGANTI GIUSEPPE</t>
  </si>
  <si>
    <t>MENCHINI ANDREA</t>
  </si>
  <si>
    <t>SAGLIA GIOVANNI</t>
  </si>
  <si>
    <t>VALENTI PAOLO</t>
  </si>
  <si>
    <t>CARLONI VITTORIO</t>
  </si>
  <si>
    <t>CAPRETTI FRANCESCO</t>
  </si>
  <si>
    <t>ADORNI PAOLA</t>
  </si>
  <si>
    <t>MODERNELLI DANIELE</t>
  </si>
  <si>
    <t>MORI DAVIDE</t>
  </si>
  <si>
    <t>SPAGGIARI FURIO</t>
  </si>
  <si>
    <t>CARNEVALI ANDREA</t>
  </si>
  <si>
    <t>DAVOLIO UMBERTO</t>
  </si>
  <si>
    <t>FOLEGNANI GIORDANO</t>
  </si>
  <si>
    <t>LOMBARDI MARTA</t>
  </si>
  <si>
    <t>DI BIAGIO ANTONIO</t>
  </si>
  <si>
    <t>BONETTI LUCIANO</t>
  </si>
  <si>
    <t>TOTALE
KM</t>
  </si>
  <si>
    <t>NUMERO
GARE</t>
  </si>
  <si>
    <t>POSIZ.</t>
  </si>
  <si>
    <t>CLASSIFICA  TRAIL 2012</t>
  </si>
  <si>
    <t>ISCRIZIONI  TRAIL 2013</t>
  </si>
  <si>
    <t>BORGOTARO</t>
  </si>
  <si>
    <t>SCHIA STEFANO</t>
  </si>
  <si>
    <t>MARCHIGNOLI CLAUDIO</t>
  </si>
  <si>
    <t>CUOGHI ELISABETTA</t>
  </si>
  <si>
    <t>BENECCHI MORENA</t>
  </si>
  <si>
    <t>PIZZIGONI MAURA</t>
  </si>
  <si>
    <t>VAROLI SIMONA</t>
  </si>
  <si>
    <t>RIGHETTI LUANA</t>
  </si>
  <si>
    <t>FERRARI MICHELE</t>
  </si>
  <si>
    <t>BACCHI GIACOMO</t>
  </si>
  <si>
    <t>ROSSI FRANCISCO M.</t>
  </si>
  <si>
    <t>GUSSONI DIEGO</t>
  </si>
  <si>
    <t>MARCELLINI MATTEO</t>
  </si>
  <si>
    <t>SCHIA LORENZO</t>
  </si>
  <si>
    <t>NOTARI ALESSANDRO</t>
  </si>
  <si>
    <t>GARE DAL 01/12/2014 al 30/11/2015</t>
  </si>
  <si>
    <t>CLASSIFICA  2015</t>
  </si>
  <si>
    <t>TESTA MONICA</t>
  </si>
  <si>
    <t>BELLINI MARIA</t>
  </si>
  <si>
    <t>Trail
11/1/15</t>
  </si>
  <si>
    <t>STEFANINI PIETRO</t>
  </si>
  <si>
    <t>Sala Bag.
18/1/15</t>
  </si>
  <si>
    <t>GANDOLFI ENRICO</t>
  </si>
  <si>
    <t>Borgotaro
25/1/15</t>
  </si>
  <si>
    <t>BOGGIA FABIO BRUNO</t>
  </si>
  <si>
    <t>PIASER CINZIA</t>
  </si>
  <si>
    <t>Eridano Trail  1/3/15  10 km</t>
  </si>
  <si>
    <t>Riolo T.
8/3/15</t>
  </si>
  <si>
    <t>Eridano Trail  1/3/15  20 km</t>
  </si>
  <si>
    <t>Trail Castelli
Langhirano
21/3/15</t>
  </si>
  <si>
    <t>Casola V.
29/3/15</t>
  </si>
  <si>
    <t>Bione (Bs) 12/04/15  21 km</t>
  </si>
  <si>
    <t>Vertical Asciano (PI) 8/2/15  3,5 km
Zero-Novecento (Lu) 19/4/15  23 km</t>
  </si>
  <si>
    <t>Rocca
Malatina
18/4/15</t>
  </si>
  <si>
    <t>Abbots Way  25/4/15  30 km</t>
  </si>
  <si>
    <t>Dozza (Bo)
Wine Trail
3/5/15</t>
  </si>
  <si>
    <t>Strafuso
Scurano
10/5/15</t>
  </si>
  <si>
    <t>GOVI FRANCESCO</t>
  </si>
  <si>
    <t>MINARI MARIKA</t>
  </si>
  <si>
    <t>PUNTEGGIO MINIMO 2015 per accedere alle premiazioni: 165 km con almeno 8 gare.</t>
  </si>
  <si>
    <t>Borgotaro
Scandiano
16/5/15</t>
  </si>
  <si>
    <t>SCARPENTI MARIA TERESA</t>
  </si>
  <si>
    <t>Pellegrino
2/6/15</t>
  </si>
  <si>
    <t>RUBERTELLI MICHELE</t>
  </si>
  <si>
    <t>Dual Race 23/5/15  20 km</t>
  </si>
  <si>
    <t>Abbots Way  25/4/15  30 km
Trail del Mugello  2/5/15  23 km
Dual Race  23/5/15  20 km</t>
  </si>
  <si>
    <t>Tarsogno
7/6/15</t>
  </si>
  <si>
    <t>100eLode  2/5/15  100 km
Vigolana Trail 6/6/15  65 km</t>
  </si>
  <si>
    <t>Tuscany Crossing  26/4/15  53 km
Ravenna-Mil.Marittima 17/5/15 21,5 km
Vigolana Trail Short 6/6/15  35 km</t>
  </si>
  <si>
    <t>NOTARI FRANCESCA</t>
  </si>
  <si>
    <t>Corniglio
14/6/15</t>
  </si>
  <si>
    <t>Trail del
Salame
28/6/15</t>
  </si>
  <si>
    <t>BELLUCCI FABIO</t>
  </si>
  <si>
    <t>GOTELLI MICHELA</t>
  </si>
  <si>
    <t>HASAN FLORICA</t>
  </si>
  <si>
    <t>MORI LUIGI</t>
  </si>
  <si>
    <t>BURLA ANGELO</t>
  </si>
  <si>
    <t>SANDEI MARIANNA</t>
  </si>
  <si>
    <t>Cerreto
Trail
5/7/15</t>
  </si>
  <si>
    <t>Alpe Zerbion 5/7/15  42 km</t>
  </si>
  <si>
    <t>Ranzano
19/7/15</t>
  </si>
  <si>
    <t>Tot.
Extra</t>
  </si>
  <si>
    <t>Gare
Uisp</t>
  </si>
  <si>
    <t>Gare
Uisp
Extra</t>
  </si>
  <si>
    <t>NOTE: GARE EXTRA</t>
  </si>
  <si>
    <t>GALLI MAURIZIO</t>
  </si>
  <si>
    <t>Trav. Colli Euganei  12/4/15  42 km
Abbots Way  25/4/15  125 km
Lavaredo Ultra T. 26/6/15  119 km
Eiger Ultra Trail 18/7/15 95 km</t>
  </si>
  <si>
    <t>Abbots Way  25/4/15  125 km
Trail Val Nure 24/5/15  60 km
Eiger Ultra Trail 18/7/15 95 km</t>
  </si>
  <si>
    <t>Trail vari
25/7/15</t>
  </si>
  <si>
    <t>Cadoniche Trail  12/7/15  18 km</t>
  </si>
  <si>
    <t>Alpicella
Piandelag.
2/8/15</t>
  </si>
  <si>
    <t>Abbots Way  25/4/15  30 km
Gran Sasso sky Race 2/8/15 21 km</t>
  </si>
  <si>
    <t>Casola Vals.(Ra) 15/02/15  21 km
Dual Race 23/5/15  20 km
Trail Fojonco 9/8/15  10 km</t>
  </si>
  <si>
    <t>Marina Trail Lavagna  1/3/15  20 km
Marcia dei Tori 24/5/15 13 km
Trail Fojonco 9/8/15  10 km</t>
  </si>
  <si>
    <t>Morfasso
Trail
15/8/15</t>
  </si>
  <si>
    <t>Zocca
23/08/15</t>
  </si>
  <si>
    <t>Forbici
Trail
30/8/15</t>
  </si>
  <si>
    <t>Ecuador 26/7/15  250 km</t>
  </si>
  <si>
    <t>Ultrabericus (Vi) 15/3/15  66 km
Trav.Colli Euganei  12/4/15  42 km
Due Rocche  26/4/15  48 km
Amalfi Trail  31/5/15  50 km
Trail Dolomitica 30/8/15  42 km</t>
  </si>
  <si>
    <t>Trail
vari
5-6/9/15</t>
  </si>
  <si>
    <t>Salvarano
13/9/15</t>
  </si>
  <si>
    <t>Sala Bag.
20/9/15</t>
  </si>
  <si>
    <t>VIOLI MICHELA</t>
  </si>
  <si>
    <t>Trail Ballando (Pc)  8/3/15  26 km
La Scarpa d.Val Trebbia 12/4/15  35 km
Trail del Motty 10/5/15  48 km
Trail Monte Soglio 30/5/15 66 km
Isole Egadi 18/9/15  30 km</t>
  </si>
  <si>
    <t>Bucamante
Serramazz.
27/9/15</t>
  </si>
  <si>
    <t>Ventasso  12/7/15  42 km</t>
  </si>
  <si>
    <t>Bore
4/10/15</t>
  </si>
  <si>
    <t>Arrancab
Courmayeur
10/10/15</t>
  </si>
  <si>
    <t>Tartufo
Calestano
11/10/15</t>
  </si>
  <si>
    <t>Monte
Casto
25/10/15</t>
  </si>
  <si>
    <t>Monfumo Trail (Tv) 5/7/15  19 km
Rioveggio (Bo) 27/9/15  42 km
Trail Monselice 10/10/15  32 km
Strafexpedition 25/10/15 25 km</t>
  </si>
  <si>
    <t>Ciaminada Nonesa 18/10/15  21 km</t>
  </si>
  <si>
    <t>BOSELLI ILARIA</t>
  </si>
  <si>
    <t>Serramazz.
22/11/15</t>
  </si>
  <si>
    <t>Bardonecchia 20/12/14  15 km
Casola Vals. 15/02/15  21 km
Trail Tre Santi  1/3/15  17 km
Salice Terme (Pv) 6/4/15  23 km
Bione (Bs) 12/04/15  21 km
Trail dei Carbonai  1/5/15  21 km
Trail Val Nure 24/5/15  42 km
Monte Fumaiolo 21/6/15  30 km
Ventasso 12/7/15  42 km
Trail Fojonco 9/8/15  32 km
Ciaminada Nonesa 18/10/15  21 km
Trail del Barbaresco 1/11/15 42 km
Terre di Mezzo 8/11/15  35 km
Trail del Cinghiale 28/11/15  44 km</t>
  </si>
  <si>
    <t>Abbots Way  25/4/15  30 km
Marina Trail Lavagna 1/3/15 20 km
Trail Monti Pisani 15/3/15 27 km
Trail Fojonco 9/8/15  32 km
Trail del Cinghiale 28/11/15  44 km</t>
  </si>
  <si>
    <t>Tuscany Crossing  26/4/15  53 km
Ravenna-Mil.Marittima 17/5/15 21,5 km
Vigolana Trail Short 6/6/15  35 km
Ventasso  12/7/15  42 km
Trail del Cinghiale 28/11/15  44 km</t>
  </si>
  <si>
    <t>AGGIORNAMENTO DEL 30/11/2015</t>
  </si>
  <si>
    <t>79 GARE PER 3105 KM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</si>
</sst>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40"/>
      <color indexed="8"/>
      <name val="Jokerman"/>
      <family val="5"/>
    </font>
    <font>
      <sz val="40"/>
      <color indexed="8"/>
      <name val="Times New Roman"/>
      <family val="2"/>
    </font>
    <font>
      <sz val="40"/>
      <color indexed="10"/>
      <name val="Jokerman"/>
      <family val="5"/>
    </font>
    <font>
      <sz val="36"/>
      <color indexed="8"/>
      <name val="Jokerman"/>
      <family val="5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36"/>
      <color indexed="8"/>
      <name val="Times New Roman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b/>
      <u val="single"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Times New Roman"/>
      <family val="1"/>
    </font>
    <font>
      <sz val="36"/>
      <color theme="1"/>
      <name val="Times New Roman"/>
      <family val="2"/>
    </font>
    <font>
      <sz val="40"/>
      <color theme="1"/>
      <name val="Times New Roman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2"/>
    </font>
    <font>
      <i/>
      <sz val="16"/>
      <color theme="1"/>
      <name val="Times New Roman"/>
      <family val="2"/>
    </font>
    <font>
      <b/>
      <u val="single"/>
      <sz val="11"/>
      <color rgb="FF43434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7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58" fillId="10" borderId="0" xfId="0" applyFont="1" applyFill="1" applyAlignment="1">
      <alignment horizontal="center" vertical="center"/>
    </xf>
    <xf numFmtId="0" fontId="58" fillId="10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0" fillId="18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3" fillId="18" borderId="0" xfId="0" applyFont="1" applyFill="1" applyAlignment="1">
      <alignment vertical="center"/>
    </xf>
    <xf numFmtId="0" fontId="59" fillId="0" borderId="0" xfId="0" applyFont="1" applyAlignment="1">
      <alignment/>
    </xf>
    <xf numFmtId="0" fontId="53" fillId="0" borderId="0" xfId="0" applyFont="1" applyAlignment="1">
      <alignment/>
    </xf>
    <xf numFmtId="14" fontId="60" fillId="0" borderId="0" xfId="0" applyNumberFormat="1" applyFont="1" applyAlignment="1">
      <alignment/>
    </xf>
    <xf numFmtId="0" fontId="4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0" fillId="18" borderId="0" xfId="0" applyFill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59" fillId="34" borderId="0" xfId="0" applyFont="1" applyFill="1" applyAlignment="1">
      <alignment vertical="center"/>
    </xf>
    <xf numFmtId="0" fontId="59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70</xdr:row>
      <xdr:rowOff>85725</xdr:rowOff>
    </xdr:from>
    <xdr:to>
      <xdr:col>9</xdr:col>
      <xdr:colOff>180975</xdr:colOff>
      <xdr:row>82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5422225"/>
          <a:ext cx="2428875" cy="2286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571500</xdr:colOff>
      <xdr:row>0</xdr:row>
      <xdr:rowOff>28575</xdr:rowOff>
    </xdr:from>
    <xdr:to>
      <xdr:col>27</xdr:col>
      <xdr:colOff>0</xdr:colOff>
      <xdr:row>1</xdr:row>
      <xdr:rowOff>180975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11525" y="28575"/>
          <a:ext cx="462915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723900</xdr:rowOff>
    </xdr:from>
    <xdr:to>
      <xdr:col>6</xdr:col>
      <xdr:colOff>390525</xdr:colOff>
      <xdr:row>2</xdr:row>
      <xdr:rowOff>762000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23900"/>
          <a:ext cx="477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2"/>
  <sheetViews>
    <sheetView tabSelected="1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5" sqref="B5"/>
    </sheetView>
  </sheetViews>
  <sheetFormatPr defaultColWidth="9.140625" defaultRowHeight="15"/>
  <cols>
    <col min="1" max="1" width="7.7109375" style="3" customWidth="1"/>
    <col min="2" max="2" width="29.57421875" style="1" customWidth="1"/>
    <col min="3" max="3" width="10.00390625" style="3" bestFit="1" customWidth="1"/>
    <col min="4" max="4" width="9.8515625" style="3" bestFit="1" customWidth="1"/>
    <col min="5" max="5" width="11.7109375" style="3" bestFit="1" customWidth="1"/>
    <col min="6" max="6" width="9.140625" style="3" bestFit="1" customWidth="1"/>
    <col min="7" max="7" width="9.421875" style="3" bestFit="1" customWidth="1"/>
    <col min="8" max="8" width="10.421875" style="45" customWidth="1"/>
    <col min="9" max="34" width="11.140625" style="3" customWidth="1"/>
    <col min="35" max="35" width="39.28125" style="3" customWidth="1"/>
    <col min="36" max="38" width="9.140625" style="3" customWidth="1"/>
    <col min="39" max="16384" width="9.140625" style="1" customWidth="1"/>
  </cols>
  <sheetData>
    <row r="1" spans="1:37" ht="75.75">
      <c r="A1" s="39" t="s">
        <v>77</v>
      </c>
      <c r="B1" s="40"/>
      <c r="C1" s="41"/>
      <c r="D1" s="41"/>
      <c r="E1" s="41"/>
      <c r="F1" s="41"/>
      <c r="G1" s="41"/>
      <c r="H1" s="44"/>
      <c r="I1" s="42" t="s">
        <v>11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1"/>
      <c r="AJ1" s="41"/>
      <c r="AK1" s="41"/>
    </row>
    <row r="2" spans="1:38" s="55" customFormat="1" ht="20.25">
      <c r="A2" s="48"/>
      <c r="B2" s="49" t="s">
        <v>76</v>
      </c>
      <c r="C2" s="50"/>
      <c r="D2" s="51"/>
      <c r="E2" s="51"/>
      <c r="F2" s="51"/>
      <c r="G2" s="52"/>
      <c r="H2" s="52"/>
      <c r="I2" s="53" t="s">
        <v>158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4"/>
      <c r="AJ2" s="54"/>
      <c r="AK2" s="54"/>
      <c r="AL2" s="58"/>
    </row>
    <row r="3" spans="1:2" ht="30" customHeight="1">
      <c r="A3" s="46"/>
      <c r="B3" s="61" t="s">
        <v>100</v>
      </c>
    </row>
    <row r="4" spans="1:38" s="5" customFormat="1" ht="60">
      <c r="A4" s="2" t="s">
        <v>8</v>
      </c>
      <c r="B4" s="43" t="s">
        <v>5</v>
      </c>
      <c r="C4" s="2" t="s">
        <v>7</v>
      </c>
      <c r="D4" s="4" t="s">
        <v>39</v>
      </c>
      <c r="E4" s="62" t="s">
        <v>80</v>
      </c>
      <c r="F4" s="62" t="s">
        <v>82</v>
      </c>
      <c r="G4" s="7" t="s">
        <v>84</v>
      </c>
      <c r="H4" s="62" t="s">
        <v>88</v>
      </c>
      <c r="I4" s="7" t="s">
        <v>90</v>
      </c>
      <c r="J4" s="62" t="s">
        <v>91</v>
      </c>
      <c r="K4" s="62" t="s">
        <v>94</v>
      </c>
      <c r="L4" s="62" t="s">
        <v>96</v>
      </c>
      <c r="M4" s="62" t="s">
        <v>97</v>
      </c>
      <c r="N4" s="62" t="s">
        <v>101</v>
      </c>
      <c r="O4" s="63" t="s">
        <v>103</v>
      </c>
      <c r="P4" s="7" t="s">
        <v>107</v>
      </c>
      <c r="Q4" s="7" t="s">
        <v>111</v>
      </c>
      <c r="R4" s="62" t="s">
        <v>112</v>
      </c>
      <c r="S4" s="62" t="s">
        <v>119</v>
      </c>
      <c r="T4" s="62" t="s">
        <v>121</v>
      </c>
      <c r="U4" s="62" t="s">
        <v>129</v>
      </c>
      <c r="V4" s="62" t="s">
        <v>131</v>
      </c>
      <c r="W4" s="62" t="s">
        <v>135</v>
      </c>
      <c r="X4" s="62" t="s">
        <v>136</v>
      </c>
      <c r="Y4" s="62" t="s">
        <v>137</v>
      </c>
      <c r="Z4" s="7" t="s">
        <v>140</v>
      </c>
      <c r="AA4" s="62" t="s">
        <v>141</v>
      </c>
      <c r="AB4" s="7" t="s">
        <v>142</v>
      </c>
      <c r="AC4" s="62" t="s">
        <v>145</v>
      </c>
      <c r="AD4" s="7" t="s">
        <v>147</v>
      </c>
      <c r="AE4" s="7" t="s">
        <v>148</v>
      </c>
      <c r="AF4" s="7" t="s">
        <v>149</v>
      </c>
      <c r="AG4" s="7" t="s">
        <v>150</v>
      </c>
      <c r="AH4" s="62" t="s">
        <v>154</v>
      </c>
      <c r="AI4" s="7" t="s">
        <v>125</v>
      </c>
      <c r="AJ4" s="60" t="s">
        <v>122</v>
      </c>
      <c r="AK4" s="60" t="s">
        <v>123</v>
      </c>
      <c r="AL4" s="60" t="s">
        <v>124</v>
      </c>
    </row>
    <row r="5" spans="1:38" s="13" customFormat="1" ht="220.5">
      <c r="A5" s="8">
        <v>1</v>
      </c>
      <c r="B5" s="47" t="s">
        <v>74</v>
      </c>
      <c r="C5" s="10">
        <f>SUM(E5:AH5)+15+21+17+23+21+21+42+30+42+32+21+42+35+44</f>
        <v>1134</v>
      </c>
      <c r="D5" s="8">
        <f>COUNTA(E5:AH5)+11+1+1+1</f>
        <v>44</v>
      </c>
      <c r="E5" s="8">
        <v>16</v>
      </c>
      <c r="F5" s="18">
        <v>21</v>
      </c>
      <c r="G5" s="11">
        <v>20</v>
      </c>
      <c r="H5" s="8">
        <v>21</v>
      </c>
      <c r="I5" s="8">
        <v>21</v>
      </c>
      <c r="J5" s="8">
        <v>17</v>
      </c>
      <c r="K5" s="8">
        <v>32</v>
      </c>
      <c r="L5" s="8">
        <v>16</v>
      </c>
      <c r="M5" s="8">
        <v>19</v>
      </c>
      <c r="N5" s="8">
        <v>22</v>
      </c>
      <c r="O5" s="8">
        <v>42</v>
      </c>
      <c r="P5" s="8">
        <v>23</v>
      </c>
      <c r="Q5" s="8">
        <v>46</v>
      </c>
      <c r="R5" s="8">
        <v>25</v>
      </c>
      <c r="S5" s="8">
        <v>20</v>
      </c>
      <c r="T5" s="8">
        <v>21</v>
      </c>
      <c r="U5" s="8">
        <f>15+42</f>
        <v>57</v>
      </c>
      <c r="V5" s="8">
        <v>20</v>
      </c>
      <c r="W5" s="8">
        <v>42</v>
      </c>
      <c r="X5" s="8">
        <v>7</v>
      </c>
      <c r="Y5" s="8">
        <v>25</v>
      </c>
      <c r="Z5" s="8">
        <v>14</v>
      </c>
      <c r="AA5" s="8">
        <v>12</v>
      </c>
      <c r="AB5" s="8">
        <v>22</v>
      </c>
      <c r="AC5" s="8">
        <v>26</v>
      </c>
      <c r="AD5" s="8">
        <v>22</v>
      </c>
      <c r="AE5" s="8">
        <v>18</v>
      </c>
      <c r="AF5" s="8">
        <v>17</v>
      </c>
      <c r="AG5" s="8">
        <v>46</v>
      </c>
      <c r="AH5" s="8">
        <v>18</v>
      </c>
      <c r="AI5" s="12" t="s">
        <v>155</v>
      </c>
      <c r="AJ5" s="59">
        <f>15+21+17+23+21+21+42+30+42+32+21+42+35+44</f>
        <v>406</v>
      </c>
      <c r="AK5" s="8">
        <f>COUNTA(E5,F5,H5,J5,K5,L5,M5,N5,O5,R5,S5,T5,U5,V5,W5,X5,Y5,AC5)</f>
        <v>18</v>
      </c>
      <c r="AL5" s="59">
        <v>7</v>
      </c>
    </row>
    <row r="6" spans="1:38" s="13" customFormat="1" ht="63">
      <c r="A6" s="8">
        <v>2</v>
      </c>
      <c r="B6" s="9" t="s">
        <v>10</v>
      </c>
      <c r="C6" s="10">
        <f>SUM(E6:AH6)+125+42+119+95</f>
        <v>600</v>
      </c>
      <c r="D6" s="8">
        <f>COUNTA(E6:AH6)+1+1+1+1</f>
        <v>12</v>
      </c>
      <c r="E6" s="8">
        <v>16</v>
      </c>
      <c r="F6" s="11"/>
      <c r="G6" s="11">
        <v>20</v>
      </c>
      <c r="H6" s="8"/>
      <c r="I6" s="8">
        <v>21</v>
      </c>
      <c r="J6" s="8"/>
      <c r="K6" s="8"/>
      <c r="L6" s="8"/>
      <c r="M6" s="8"/>
      <c r="N6" s="8"/>
      <c r="O6" s="8"/>
      <c r="P6" s="8">
        <v>23</v>
      </c>
      <c r="Q6" s="8"/>
      <c r="R6" s="8"/>
      <c r="S6" s="8"/>
      <c r="T6" s="8"/>
      <c r="U6" s="8"/>
      <c r="V6" s="8"/>
      <c r="W6" s="8">
        <v>25</v>
      </c>
      <c r="X6" s="8"/>
      <c r="Y6" s="8"/>
      <c r="Z6" s="8"/>
      <c r="AA6" s="8"/>
      <c r="AB6" s="8"/>
      <c r="AC6" s="8"/>
      <c r="AD6" s="8"/>
      <c r="AE6" s="8">
        <v>18</v>
      </c>
      <c r="AF6" s="8">
        <v>50</v>
      </c>
      <c r="AG6" s="8">
        <v>46</v>
      </c>
      <c r="AH6" s="8"/>
      <c r="AI6" s="12" t="s">
        <v>127</v>
      </c>
      <c r="AJ6" s="59">
        <f>42+125+119+95</f>
        <v>381</v>
      </c>
      <c r="AK6" s="8">
        <f>COUNTA(E6,F6,H6,J6,K6,L6,M6,N6,O6,R6,S6,T6,U6,V6,W6,X6,Y6,AC6)</f>
        <v>2</v>
      </c>
      <c r="AL6" s="59"/>
    </row>
    <row r="7" spans="1:38" s="13" customFormat="1" ht="31.5">
      <c r="A7" s="8">
        <v>3</v>
      </c>
      <c r="B7" s="16" t="s">
        <v>2</v>
      </c>
      <c r="C7" s="10">
        <f>SUM(E7:AH7)+100+65</f>
        <v>587</v>
      </c>
      <c r="D7" s="8">
        <f>COUNTA(E7:AH7)+1+1</f>
        <v>22</v>
      </c>
      <c r="E7" s="8"/>
      <c r="F7" s="18">
        <v>21</v>
      </c>
      <c r="G7" s="11"/>
      <c r="H7" s="8">
        <v>21</v>
      </c>
      <c r="I7" s="8">
        <v>21</v>
      </c>
      <c r="J7" s="8">
        <v>17</v>
      </c>
      <c r="K7" s="8">
        <v>32</v>
      </c>
      <c r="L7" s="8">
        <v>16</v>
      </c>
      <c r="M7" s="8">
        <v>19</v>
      </c>
      <c r="N7" s="8"/>
      <c r="O7" s="8">
        <v>21</v>
      </c>
      <c r="P7" s="8">
        <v>23</v>
      </c>
      <c r="Q7" s="8"/>
      <c r="R7" s="8"/>
      <c r="S7" s="8">
        <v>20</v>
      </c>
      <c r="T7" s="8">
        <v>21</v>
      </c>
      <c r="U7" s="8">
        <v>16</v>
      </c>
      <c r="V7" s="8">
        <v>20</v>
      </c>
      <c r="W7" s="8">
        <v>25</v>
      </c>
      <c r="X7" s="8">
        <v>7</v>
      </c>
      <c r="Y7" s="8"/>
      <c r="Z7" s="8">
        <v>14</v>
      </c>
      <c r="AA7" s="8"/>
      <c r="AB7" s="8">
        <v>22</v>
      </c>
      <c r="AC7" s="8"/>
      <c r="AD7" s="8">
        <v>22</v>
      </c>
      <c r="AE7" s="8">
        <v>18</v>
      </c>
      <c r="AF7" s="8"/>
      <c r="AG7" s="8">
        <v>46</v>
      </c>
      <c r="AH7" s="8"/>
      <c r="AI7" s="12" t="s">
        <v>108</v>
      </c>
      <c r="AJ7" s="59">
        <f>100+65</f>
        <v>165</v>
      </c>
      <c r="AK7" s="8">
        <f>COUNTA(E7,F7,H7,J7,K7,L7,M7,N7,O7,R7,S7,T7,U7,V7,W7,X7,Y7,AC7)</f>
        <v>13</v>
      </c>
      <c r="AL7" s="59">
        <v>1</v>
      </c>
    </row>
    <row r="8" spans="1:38" s="13" customFormat="1" ht="15.75">
      <c r="A8" s="8">
        <v>4</v>
      </c>
      <c r="B8" s="9" t="s">
        <v>6</v>
      </c>
      <c r="C8" s="10">
        <f>SUM(E8:AH8)+42</f>
        <v>535</v>
      </c>
      <c r="D8" s="8">
        <f>COUNTA(E8:AH8)+1</f>
        <v>23</v>
      </c>
      <c r="E8" s="8">
        <v>45</v>
      </c>
      <c r="F8" s="11">
        <v>21</v>
      </c>
      <c r="G8" s="11">
        <v>20</v>
      </c>
      <c r="H8" s="8">
        <v>21</v>
      </c>
      <c r="I8" s="8">
        <v>21</v>
      </c>
      <c r="J8" s="8">
        <v>17</v>
      </c>
      <c r="K8" s="8">
        <v>19</v>
      </c>
      <c r="L8" s="8">
        <v>16</v>
      </c>
      <c r="M8" s="8">
        <v>19</v>
      </c>
      <c r="N8" s="8">
        <v>22</v>
      </c>
      <c r="O8" s="8">
        <v>21</v>
      </c>
      <c r="P8" s="8">
        <v>23</v>
      </c>
      <c r="Q8" s="8"/>
      <c r="R8" s="8">
        <v>25</v>
      </c>
      <c r="S8" s="8"/>
      <c r="T8" s="8">
        <v>21</v>
      </c>
      <c r="U8" s="8">
        <v>16</v>
      </c>
      <c r="V8" s="8"/>
      <c r="W8" s="8">
        <v>25</v>
      </c>
      <c r="X8" s="8">
        <v>7</v>
      </c>
      <c r="Y8" s="8"/>
      <c r="Z8" s="8"/>
      <c r="AA8" s="8"/>
      <c r="AB8" s="8">
        <v>22</v>
      </c>
      <c r="AC8" s="8">
        <v>26</v>
      </c>
      <c r="AD8" s="8">
        <v>22</v>
      </c>
      <c r="AE8" s="8">
        <v>18</v>
      </c>
      <c r="AF8" s="8"/>
      <c r="AG8" s="8">
        <v>46</v>
      </c>
      <c r="AH8" s="8"/>
      <c r="AI8" s="12" t="s">
        <v>120</v>
      </c>
      <c r="AJ8" s="59">
        <v>42</v>
      </c>
      <c r="AK8" s="8">
        <f>COUNTA(E8,F8,H8,J8,K8,L8,M8,N8,O8,R8,S8,T8,U8,V8,W8,X8,Y8,AC8)</f>
        <v>15</v>
      </c>
      <c r="AL8" s="59">
        <v>-1</v>
      </c>
    </row>
    <row r="9" spans="1:38" s="13" customFormat="1" ht="47.25">
      <c r="A9" s="8">
        <v>5</v>
      </c>
      <c r="B9" s="15" t="s">
        <v>73</v>
      </c>
      <c r="C9" s="10">
        <f>SUM(E9:AH9)+125+60+95</f>
        <v>508</v>
      </c>
      <c r="D9" s="8">
        <f>COUNTA(E9:AH9)+1+1+1</f>
        <v>12</v>
      </c>
      <c r="E9" s="8">
        <v>16</v>
      </c>
      <c r="F9" s="18">
        <v>21</v>
      </c>
      <c r="G9" s="11">
        <v>20</v>
      </c>
      <c r="H9" s="8"/>
      <c r="I9" s="8"/>
      <c r="J9" s="8"/>
      <c r="K9" s="8"/>
      <c r="L9" s="8"/>
      <c r="M9" s="8"/>
      <c r="N9" s="8"/>
      <c r="O9" s="8"/>
      <c r="P9" s="8">
        <v>23</v>
      </c>
      <c r="Q9" s="8"/>
      <c r="R9" s="8">
        <v>25</v>
      </c>
      <c r="S9" s="8"/>
      <c r="T9" s="8"/>
      <c r="U9" s="8"/>
      <c r="V9" s="8"/>
      <c r="W9" s="8"/>
      <c r="X9" s="8"/>
      <c r="Y9" s="8"/>
      <c r="Z9" s="8">
        <v>37</v>
      </c>
      <c r="AA9" s="8"/>
      <c r="AB9" s="8">
        <v>22</v>
      </c>
      <c r="AC9" s="8"/>
      <c r="AD9" s="8"/>
      <c r="AE9" s="8">
        <v>18</v>
      </c>
      <c r="AF9" s="8"/>
      <c r="AG9" s="8">
        <v>46</v>
      </c>
      <c r="AH9" s="8"/>
      <c r="AI9" s="12" t="s">
        <v>128</v>
      </c>
      <c r="AJ9" s="59">
        <f>125+60+95</f>
        <v>280</v>
      </c>
      <c r="AK9" s="8">
        <f>COUNTA(E9,F9,H9,J9,K9,L9,M9,N9,O9,R9,S9,T9,U9,V9,W9,X9,Y9,AC9)</f>
        <v>3</v>
      </c>
      <c r="AL9" s="59">
        <v>2</v>
      </c>
    </row>
    <row r="10" spans="1:38" s="13" customFormat="1" ht="47.25">
      <c r="A10" s="8">
        <v>6</v>
      </c>
      <c r="B10" s="16" t="s">
        <v>19</v>
      </c>
      <c r="C10" s="10">
        <f>SUM(E10:AH10)+21+20+10</f>
        <v>501</v>
      </c>
      <c r="D10" s="8">
        <f>COUNTA(E10:AH10)+1+1+1</f>
        <v>26</v>
      </c>
      <c r="E10" s="8">
        <v>16</v>
      </c>
      <c r="F10" s="18">
        <v>21</v>
      </c>
      <c r="G10" s="11">
        <v>20</v>
      </c>
      <c r="H10" s="8">
        <v>21</v>
      </c>
      <c r="I10" s="8">
        <v>21</v>
      </c>
      <c r="J10" s="8">
        <v>17</v>
      </c>
      <c r="K10" s="8">
        <v>32</v>
      </c>
      <c r="L10" s="8">
        <v>16</v>
      </c>
      <c r="M10" s="8">
        <v>19</v>
      </c>
      <c r="N10" s="8">
        <v>22</v>
      </c>
      <c r="O10" s="8">
        <v>21</v>
      </c>
      <c r="P10" s="8">
        <v>23</v>
      </c>
      <c r="Q10" s="8">
        <v>20</v>
      </c>
      <c r="R10" s="8"/>
      <c r="S10" s="8">
        <v>20</v>
      </c>
      <c r="T10" s="8">
        <v>21</v>
      </c>
      <c r="U10" s="8">
        <f>15+16</f>
        <v>31</v>
      </c>
      <c r="V10" s="8">
        <v>20</v>
      </c>
      <c r="W10" s="8">
        <v>25</v>
      </c>
      <c r="X10" s="8">
        <v>7</v>
      </c>
      <c r="Y10" s="8">
        <v>15</v>
      </c>
      <c r="Z10" s="8">
        <v>14</v>
      </c>
      <c r="AA10" s="8">
        <v>12</v>
      </c>
      <c r="AB10" s="8"/>
      <c r="AC10" s="8">
        <v>16</v>
      </c>
      <c r="AD10" s="8"/>
      <c r="AE10" s="8"/>
      <c r="AF10" s="8"/>
      <c r="AG10" s="8"/>
      <c r="AH10" s="8"/>
      <c r="AI10" s="12" t="s">
        <v>133</v>
      </c>
      <c r="AJ10" s="59">
        <f>21+20+10</f>
        <v>51</v>
      </c>
      <c r="AK10" s="8">
        <f>COUNTA(E10,F10,H10,J10,K10,L10,M10,N10,O10,R10,S10,T10,U10,V10,W10,X10,Y10,AC10)</f>
        <v>17</v>
      </c>
      <c r="AL10" s="59">
        <v>4</v>
      </c>
    </row>
    <row r="11" spans="1:38" s="13" customFormat="1" ht="47.25">
      <c r="A11" s="8">
        <v>7</v>
      </c>
      <c r="B11" s="17" t="s">
        <v>66</v>
      </c>
      <c r="C11" s="10">
        <f>SUM(E11:AH11)+30+23+20</f>
        <v>464</v>
      </c>
      <c r="D11" s="8">
        <f>COUNTA(E11:AH11)+1+1+1</f>
        <v>23</v>
      </c>
      <c r="E11" s="8">
        <v>16</v>
      </c>
      <c r="F11" s="18">
        <v>21</v>
      </c>
      <c r="G11" s="11">
        <v>20</v>
      </c>
      <c r="H11" s="8">
        <v>21</v>
      </c>
      <c r="I11" s="8">
        <v>21</v>
      </c>
      <c r="J11" s="8"/>
      <c r="K11" s="8">
        <v>19</v>
      </c>
      <c r="L11" s="8"/>
      <c r="M11" s="8">
        <v>19</v>
      </c>
      <c r="N11" s="8">
        <v>22</v>
      </c>
      <c r="O11" s="8"/>
      <c r="P11" s="8"/>
      <c r="Q11" s="8"/>
      <c r="R11" s="8">
        <v>25</v>
      </c>
      <c r="S11" s="8">
        <v>20</v>
      </c>
      <c r="T11" s="8">
        <v>21</v>
      </c>
      <c r="U11" s="8"/>
      <c r="V11" s="8">
        <v>20</v>
      </c>
      <c r="W11" s="8"/>
      <c r="X11" s="8">
        <v>7</v>
      </c>
      <c r="Y11" s="8">
        <v>25</v>
      </c>
      <c r="Z11" s="8">
        <v>14</v>
      </c>
      <c r="AA11" s="8">
        <v>12</v>
      </c>
      <c r="AB11" s="8">
        <v>22</v>
      </c>
      <c r="AC11" s="8">
        <v>26</v>
      </c>
      <c r="AD11" s="8">
        <v>22</v>
      </c>
      <c r="AE11" s="8">
        <v>18</v>
      </c>
      <c r="AF11" s="8"/>
      <c r="AG11" s="8"/>
      <c r="AH11" s="8"/>
      <c r="AI11" s="12" t="s">
        <v>106</v>
      </c>
      <c r="AJ11" s="59">
        <f>30+23+20</f>
        <v>73</v>
      </c>
      <c r="AK11" s="8">
        <f>COUNTA(E11,F11,H11,J11,K11,L11,M11,N11,O11,R11,S11,T11,U11,V11,W11,X11,Y11,AC11)</f>
        <v>13</v>
      </c>
      <c r="AL11" s="59">
        <v>2</v>
      </c>
    </row>
    <row r="12" spans="1:38" s="13" customFormat="1" ht="78.75">
      <c r="A12" s="8">
        <v>8</v>
      </c>
      <c r="B12" s="16" t="s">
        <v>72</v>
      </c>
      <c r="C12" s="10">
        <f>SUM(E12:AH12)+30+20+27+32+44</f>
        <v>458</v>
      </c>
      <c r="D12" s="8">
        <f>COUNTA(E12:AH12)+1+1+1+1+1</f>
        <v>19</v>
      </c>
      <c r="E12" s="8"/>
      <c r="F12" s="18">
        <v>21</v>
      </c>
      <c r="G12" s="11">
        <v>20</v>
      </c>
      <c r="H12" s="8"/>
      <c r="I12" s="8"/>
      <c r="J12" s="8"/>
      <c r="K12" s="8"/>
      <c r="L12" s="8"/>
      <c r="M12" s="8">
        <v>19</v>
      </c>
      <c r="N12" s="10">
        <v>27</v>
      </c>
      <c r="O12" s="8">
        <v>21</v>
      </c>
      <c r="P12" s="8">
        <v>23</v>
      </c>
      <c r="Q12" s="8"/>
      <c r="R12" s="8">
        <v>25</v>
      </c>
      <c r="S12" s="8">
        <v>20</v>
      </c>
      <c r="T12" s="8">
        <v>21</v>
      </c>
      <c r="U12" s="8">
        <v>16</v>
      </c>
      <c r="V12" s="8"/>
      <c r="W12" s="8"/>
      <c r="X12" s="8"/>
      <c r="Y12" s="8"/>
      <c r="Z12" s="8">
        <v>20</v>
      </c>
      <c r="AA12" s="8"/>
      <c r="AB12" s="8">
        <v>22</v>
      </c>
      <c r="AC12" s="8"/>
      <c r="AD12" s="8">
        <v>22</v>
      </c>
      <c r="AE12" s="8"/>
      <c r="AF12" s="8">
        <v>28</v>
      </c>
      <c r="AG12" s="8"/>
      <c r="AH12" s="8"/>
      <c r="AI12" s="12" t="s">
        <v>156</v>
      </c>
      <c r="AJ12" s="59">
        <f>30+20+27+32+44</f>
        <v>153</v>
      </c>
      <c r="AK12" s="8">
        <f>COUNTA(E12,F12,H12,J12,K12,L12,M12,N12,O12,R12,S12,T12,U12,V12,W12,X12,Y12,AC12)</f>
        <v>8</v>
      </c>
      <c r="AL12" s="59">
        <v>1</v>
      </c>
    </row>
    <row r="13" spans="1:38" s="13" customFormat="1" ht="78.75">
      <c r="A13" s="8">
        <v>9</v>
      </c>
      <c r="B13" s="16" t="s">
        <v>81</v>
      </c>
      <c r="C13" s="10">
        <f>SUM(E13:AH13)+53+21.5+35+42+44</f>
        <v>457.5</v>
      </c>
      <c r="D13" s="8">
        <f>COUNTA(E13:AH13)+1+1+1+1+1</f>
        <v>15</v>
      </c>
      <c r="E13" s="8"/>
      <c r="F13" s="18"/>
      <c r="G13" s="11">
        <v>20</v>
      </c>
      <c r="H13" s="8">
        <v>21</v>
      </c>
      <c r="I13" s="8"/>
      <c r="J13" s="8"/>
      <c r="K13" s="8"/>
      <c r="L13" s="8">
        <v>16</v>
      </c>
      <c r="M13" s="8"/>
      <c r="N13" s="8"/>
      <c r="O13" s="8">
        <v>21</v>
      </c>
      <c r="P13" s="8"/>
      <c r="Q13" s="8"/>
      <c r="R13" s="8">
        <v>25</v>
      </c>
      <c r="S13" s="8"/>
      <c r="T13" s="8"/>
      <c r="U13" s="8">
        <f>15+16</f>
        <v>31</v>
      </c>
      <c r="V13" s="8"/>
      <c r="W13" s="8">
        <v>42</v>
      </c>
      <c r="X13" s="8"/>
      <c r="Y13" s="8"/>
      <c r="Z13" s="8"/>
      <c r="AA13" s="8"/>
      <c r="AB13" s="8"/>
      <c r="AC13" s="8"/>
      <c r="AD13" s="8">
        <v>22</v>
      </c>
      <c r="AE13" s="8"/>
      <c r="AF13" s="8"/>
      <c r="AG13" s="8">
        <v>46</v>
      </c>
      <c r="AH13" s="8">
        <v>18</v>
      </c>
      <c r="AI13" s="12" t="s">
        <v>157</v>
      </c>
      <c r="AJ13" s="59">
        <f>53+21.5+35+42+44</f>
        <v>195.5</v>
      </c>
      <c r="AK13" s="8">
        <f>COUNTA(E13,F13,H13,J13,K13,L13,M13,N13,O13,R13,S13,T13,U13,V13,W13,X13,Y13,AC13)</f>
        <v>6</v>
      </c>
      <c r="AL13" s="59">
        <v>3</v>
      </c>
    </row>
    <row r="14" spans="1:38" s="13" customFormat="1" ht="15.75">
      <c r="A14" s="8">
        <v>10</v>
      </c>
      <c r="B14" s="17" t="s">
        <v>65</v>
      </c>
      <c r="C14" s="10">
        <f>SUM(E14:AH14)</f>
        <v>444</v>
      </c>
      <c r="D14" s="8">
        <f>COUNTA(E14:AH14)</f>
        <v>24</v>
      </c>
      <c r="E14" s="8">
        <v>16</v>
      </c>
      <c r="F14" s="18">
        <v>21</v>
      </c>
      <c r="G14" s="11">
        <v>20</v>
      </c>
      <c r="H14" s="8">
        <v>21</v>
      </c>
      <c r="I14" s="8"/>
      <c r="J14" s="8">
        <v>17</v>
      </c>
      <c r="K14" s="8"/>
      <c r="L14" s="8">
        <v>16</v>
      </c>
      <c r="M14" s="8">
        <v>19</v>
      </c>
      <c r="N14" s="8"/>
      <c r="O14" s="8">
        <v>21</v>
      </c>
      <c r="P14" s="8">
        <v>23</v>
      </c>
      <c r="Q14" s="8"/>
      <c r="R14" s="8">
        <v>13</v>
      </c>
      <c r="S14" s="8">
        <v>20</v>
      </c>
      <c r="T14" s="8">
        <v>21</v>
      </c>
      <c r="U14" s="8">
        <v>16</v>
      </c>
      <c r="V14" s="8">
        <v>20</v>
      </c>
      <c r="W14" s="8">
        <v>25</v>
      </c>
      <c r="X14" s="8">
        <v>7</v>
      </c>
      <c r="Y14" s="8">
        <v>25</v>
      </c>
      <c r="Z14" s="8">
        <v>14</v>
      </c>
      <c r="AA14" s="8">
        <v>12</v>
      </c>
      <c r="AB14" s="8">
        <v>14</v>
      </c>
      <c r="AC14" s="8">
        <v>26</v>
      </c>
      <c r="AD14" s="8">
        <v>22</v>
      </c>
      <c r="AE14" s="8"/>
      <c r="AF14" s="8">
        <v>17</v>
      </c>
      <c r="AG14" s="8"/>
      <c r="AH14" s="8">
        <v>18</v>
      </c>
      <c r="AI14" s="12"/>
      <c r="AJ14" s="59"/>
      <c r="AK14" s="8">
        <f>COUNTA(E14,F14,H14,J14,K14,L14,M14,N14,O14,R14,S14,T14,U14,V14,W14,X14,Y14,AC14)</f>
        <v>16</v>
      </c>
      <c r="AL14" s="59">
        <v>1</v>
      </c>
    </row>
    <row r="15" spans="1:38" s="13" customFormat="1" ht="15.75">
      <c r="A15" s="8">
        <v>11</v>
      </c>
      <c r="B15" s="16" t="s">
        <v>15</v>
      </c>
      <c r="C15" s="10">
        <f>SUM(E15:AH15)</f>
        <v>433</v>
      </c>
      <c r="D15" s="8">
        <f>COUNTA(E15:AH15)</f>
        <v>22</v>
      </c>
      <c r="E15" s="8">
        <v>16</v>
      </c>
      <c r="F15" s="18">
        <v>21</v>
      </c>
      <c r="G15" s="11">
        <v>20</v>
      </c>
      <c r="H15" s="8">
        <v>21</v>
      </c>
      <c r="I15" s="8">
        <v>21</v>
      </c>
      <c r="J15" s="8">
        <v>17</v>
      </c>
      <c r="K15" s="8">
        <v>32</v>
      </c>
      <c r="L15" s="8">
        <v>16</v>
      </c>
      <c r="M15" s="8">
        <v>19</v>
      </c>
      <c r="N15" s="8"/>
      <c r="O15" s="8">
        <v>21</v>
      </c>
      <c r="P15" s="8">
        <v>23</v>
      </c>
      <c r="Q15" s="8"/>
      <c r="R15" s="8">
        <v>25</v>
      </c>
      <c r="S15" s="8">
        <v>20</v>
      </c>
      <c r="T15" s="8">
        <v>21</v>
      </c>
      <c r="U15" s="8">
        <v>16</v>
      </c>
      <c r="V15" s="8">
        <v>20</v>
      </c>
      <c r="W15" s="8">
        <v>25</v>
      </c>
      <c r="X15" s="8">
        <v>7</v>
      </c>
      <c r="Y15" s="8"/>
      <c r="Z15" s="8">
        <v>14</v>
      </c>
      <c r="AA15" s="8"/>
      <c r="AB15" s="8"/>
      <c r="AC15" s="8"/>
      <c r="AD15" s="8">
        <v>22</v>
      </c>
      <c r="AE15" s="8">
        <v>18</v>
      </c>
      <c r="AF15" s="8"/>
      <c r="AG15" s="8"/>
      <c r="AH15" s="8">
        <v>18</v>
      </c>
      <c r="AI15" s="12"/>
      <c r="AJ15" s="59"/>
      <c r="AK15" s="8">
        <f>COUNTA(E15,F15,H15,J15,K15,L15,M15,N15,O15,R15,S15,T15,U15,V15,W15,X15,Y15,AC15)</f>
        <v>15</v>
      </c>
      <c r="AL15" s="59">
        <v>1</v>
      </c>
    </row>
    <row r="16" spans="1:38" s="13" customFormat="1" ht="31.5">
      <c r="A16" s="8">
        <v>12</v>
      </c>
      <c r="B16" s="14" t="s">
        <v>3</v>
      </c>
      <c r="C16" s="10">
        <f>SUM(E16:AH16)+30+21</f>
        <v>404</v>
      </c>
      <c r="D16" s="8">
        <f>COUNTA(E16:AH16)+1+1</f>
        <v>16</v>
      </c>
      <c r="E16" s="8"/>
      <c r="F16" s="8">
        <v>21</v>
      </c>
      <c r="G16" s="11">
        <v>20</v>
      </c>
      <c r="H16" s="8">
        <v>21</v>
      </c>
      <c r="I16" s="8">
        <v>21</v>
      </c>
      <c r="J16" s="8"/>
      <c r="K16" s="8"/>
      <c r="L16" s="8">
        <v>16</v>
      </c>
      <c r="M16" s="8">
        <v>19</v>
      </c>
      <c r="N16" s="10">
        <v>61</v>
      </c>
      <c r="O16" s="8">
        <v>21</v>
      </c>
      <c r="P16" s="8"/>
      <c r="Q16" s="8">
        <v>46</v>
      </c>
      <c r="R16" s="8">
        <v>25</v>
      </c>
      <c r="S16" s="8">
        <v>20</v>
      </c>
      <c r="T16" s="8">
        <v>21</v>
      </c>
      <c r="U16" s="8">
        <v>16</v>
      </c>
      <c r="V16" s="8"/>
      <c r="W16" s="8">
        <v>25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12" t="s">
        <v>132</v>
      </c>
      <c r="AJ16" s="59">
        <f>30+21</f>
        <v>51</v>
      </c>
      <c r="AK16" s="8">
        <f>COUNTA(E16,F16,H16,J16,K16,L16,M16,N16,O16,R16,S16,T16,U16,V16,W16,X16,Y16,AC16)</f>
        <v>11</v>
      </c>
      <c r="AL16" s="59"/>
    </row>
    <row r="17" spans="1:38" s="13" customFormat="1" ht="15.75">
      <c r="A17" s="8">
        <v>13</v>
      </c>
      <c r="B17" s="17" t="s">
        <v>67</v>
      </c>
      <c r="C17" s="10">
        <f>SUM(E17:AH17)</f>
        <v>403</v>
      </c>
      <c r="D17" s="8">
        <f>COUNTA(E17:AH17)</f>
        <v>21</v>
      </c>
      <c r="E17" s="8">
        <v>16</v>
      </c>
      <c r="F17" s="18">
        <v>21</v>
      </c>
      <c r="G17" s="11">
        <v>20</v>
      </c>
      <c r="H17" s="8">
        <v>21</v>
      </c>
      <c r="I17" s="8">
        <v>21</v>
      </c>
      <c r="J17" s="8"/>
      <c r="K17" s="8">
        <v>19</v>
      </c>
      <c r="L17" s="8">
        <v>16</v>
      </c>
      <c r="M17" s="8">
        <v>19</v>
      </c>
      <c r="N17" s="8">
        <v>22</v>
      </c>
      <c r="O17" s="8">
        <v>21</v>
      </c>
      <c r="P17" s="8">
        <v>23</v>
      </c>
      <c r="Q17" s="8"/>
      <c r="R17" s="8">
        <v>25</v>
      </c>
      <c r="S17" s="8"/>
      <c r="T17" s="8">
        <v>21</v>
      </c>
      <c r="U17" s="8">
        <v>15</v>
      </c>
      <c r="V17" s="8"/>
      <c r="W17" s="8">
        <v>25</v>
      </c>
      <c r="X17" s="8">
        <v>7</v>
      </c>
      <c r="Y17" s="8">
        <v>15</v>
      </c>
      <c r="Z17" s="8"/>
      <c r="AA17" s="8"/>
      <c r="AB17" s="8">
        <v>14</v>
      </c>
      <c r="AC17" s="8">
        <v>26</v>
      </c>
      <c r="AD17" s="8"/>
      <c r="AE17" s="8">
        <v>18</v>
      </c>
      <c r="AF17" s="8"/>
      <c r="AG17" s="8"/>
      <c r="AH17" s="8">
        <v>18</v>
      </c>
      <c r="AI17" s="8"/>
      <c r="AJ17" s="59"/>
      <c r="AK17" s="8">
        <f>COUNTA(E17,F17,H17,J17,K17,L17,M17,N17,O17,R17,S17,T17,U17,V17,W17,X17,Y17,AC17)</f>
        <v>15</v>
      </c>
      <c r="AL17" s="59"/>
    </row>
    <row r="18" spans="1:38" s="13" customFormat="1" ht="78.75">
      <c r="A18" s="8">
        <v>14</v>
      </c>
      <c r="B18" s="9" t="s">
        <v>9</v>
      </c>
      <c r="C18" s="10">
        <f>SUM(E18:AH18)+66+42+48+50+42</f>
        <v>390</v>
      </c>
      <c r="D18" s="8">
        <f>COUNTA(E18:AH18)+1+1+2+1</f>
        <v>8</v>
      </c>
      <c r="E18" s="8"/>
      <c r="F18" s="11"/>
      <c r="G18" s="11"/>
      <c r="H18" s="8"/>
      <c r="I18" s="8"/>
      <c r="J18" s="8"/>
      <c r="K18" s="8"/>
      <c r="L18" s="8"/>
      <c r="M18" s="8"/>
      <c r="N18" s="8"/>
      <c r="O18" s="8"/>
      <c r="P18" s="8"/>
      <c r="Q18" s="8">
        <v>46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50</v>
      </c>
      <c r="AG18" s="8">
        <v>46</v>
      </c>
      <c r="AH18" s="8"/>
      <c r="AI18" s="12" t="s">
        <v>139</v>
      </c>
      <c r="AJ18" s="59">
        <f>66+42+48+50+42</f>
        <v>248</v>
      </c>
      <c r="AK18" s="8">
        <f>COUNTA(E18,F18,H18,J18,K18,L18,M18,N18,O18,R18,S18,T18,U18,V18,W18,X18,Y18,AC18)</f>
        <v>0</v>
      </c>
      <c r="AL18" s="59"/>
    </row>
    <row r="19" spans="1:38" s="13" customFormat="1" ht="47.25">
      <c r="A19" s="8">
        <v>15</v>
      </c>
      <c r="B19" s="14" t="s">
        <v>79</v>
      </c>
      <c r="C19" s="10">
        <f>SUM(E19:AH19)+53+21.5+35</f>
        <v>377.5</v>
      </c>
      <c r="D19" s="8">
        <f>COUNTA(E19:AH19)+1+1+1</f>
        <v>13</v>
      </c>
      <c r="E19" s="8">
        <v>21</v>
      </c>
      <c r="F19" s="11">
        <v>21</v>
      </c>
      <c r="G19" s="11"/>
      <c r="H19" s="8">
        <v>21</v>
      </c>
      <c r="I19" s="8"/>
      <c r="J19" s="8">
        <v>17</v>
      </c>
      <c r="K19" s="8">
        <v>19</v>
      </c>
      <c r="L19" s="8"/>
      <c r="M19" s="8"/>
      <c r="N19" s="8"/>
      <c r="O19" s="8">
        <v>21</v>
      </c>
      <c r="P19" s="8"/>
      <c r="Q19" s="8"/>
      <c r="R19" s="8">
        <v>25</v>
      </c>
      <c r="S19" s="8"/>
      <c r="T19" s="8"/>
      <c r="U19" s="8">
        <v>16</v>
      </c>
      <c r="V19" s="8"/>
      <c r="W19" s="8">
        <v>42</v>
      </c>
      <c r="X19" s="8"/>
      <c r="Y19" s="8"/>
      <c r="Z19" s="8">
        <v>65</v>
      </c>
      <c r="AA19" s="8"/>
      <c r="AB19" s="8"/>
      <c r="AC19" s="8"/>
      <c r="AD19" s="8"/>
      <c r="AE19" s="8"/>
      <c r="AF19" s="8"/>
      <c r="AG19" s="8"/>
      <c r="AH19" s="8"/>
      <c r="AI19" s="12" t="s">
        <v>109</v>
      </c>
      <c r="AJ19" s="59">
        <f>53+21.5+35</f>
        <v>109.5</v>
      </c>
      <c r="AK19" s="8">
        <f>COUNTA(E19,F19,H19,J19,K19,L19,M19,N19,O19,R19,S19,T19,U19,V19,W19,X19,Y19,AC19)</f>
        <v>9</v>
      </c>
      <c r="AL19" s="59">
        <v>1</v>
      </c>
    </row>
    <row r="20" spans="1:38" s="13" customFormat="1" ht="15.75">
      <c r="A20" s="8">
        <v>16</v>
      </c>
      <c r="B20" s="16" t="s">
        <v>27</v>
      </c>
      <c r="C20" s="10">
        <f>SUM(E20:AH20)</f>
        <v>377</v>
      </c>
      <c r="D20" s="8">
        <f>COUNTA(E20:AH20)</f>
        <v>19</v>
      </c>
      <c r="E20" s="8">
        <v>16</v>
      </c>
      <c r="F20" s="18">
        <v>21</v>
      </c>
      <c r="G20" s="11"/>
      <c r="H20" s="8">
        <v>21</v>
      </c>
      <c r="I20" s="8">
        <v>21</v>
      </c>
      <c r="J20" s="8">
        <v>17</v>
      </c>
      <c r="K20" s="8">
        <v>32</v>
      </c>
      <c r="L20" s="8">
        <v>16</v>
      </c>
      <c r="M20" s="8"/>
      <c r="N20" s="8">
        <v>22</v>
      </c>
      <c r="O20" s="8">
        <v>21</v>
      </c>
      <c r="P20" s="8"/>
      <c r="Q20" s="8"/>
      <c r="R20" s="8">
        <v>25</v>
      </c>
      <c r="S20" s="8">
        <v>20</v>
      </c>
      <c r="T20" s="8"/>
      <c r="U20" s="8"/>
      <c r="V20" s="8"/>
      <c r="W20" s="8">
        <v>25</v>
      </c>
      <c r="X20" s="8">
        <v>7</v>
      </c>
      <c r="Y20" s="8"/>
      <c r="Z20" s="8">
        <v>14</v>
      </c>
      <c r="AA20" s="8">
        <v>12</v>
      </c>
      <c r="AB20" s="8"/>
      <c r="AC20" s="8">
        <v>26</v>
      </c>
      <c r="AD20" s="8">
        <v>22</v>
      </c>
      <c r="AE20" s="8">
        <v>18</v>
      </c>
      <c r="AF20" s="8"/>
      <c r="AG20" s="8">
        <v>21</v>
      </c>
      <c r="AH20" s="8"/>
      <c r="AI20" s="8"/>
      <c r="AJ20" s="59"/>
      <c r="AK20" s="8">
        <f>COUNTA(E20,F20,H20,J20,K20,L20,M20,N20,O20,R20,S20,T20,U20,V20,W20,X20,Y20,AC20)</f>
        <v>13</v>
      </c>
      <c r="AL20" s="59">
        <v>1</v>
      </c>
    </row>
    <row r="21" spans="1:38" s="13" customFormat="1" ht="15.75">
      <c r="A21" s="8">
        <v>17</v>
      </c>
      <c r="B21" s="17" t="s">
        <v>78</v>
      </c>
      <c r="C21" s="10">
        <f>SUM(E21:AH21)+30</f>
        <v>344</v>
      </c>
      <c r="D21" s="8">
        <f>COUNTA(E21:AH21)+1</f>
        <v>13</v>
      </c>
      <c r="E21" s="8">
        <v>16</v>
      </c>
      <c r="F21" s="11"/>
      <c r="G21" s="11">
        <v>20</v>
      </c>
      <c r="H21" s="8"/>
      <c r="I21" s="8">
        <v>21</v>
      </c>
      <c r="J21" s="8"/>
      <c r="K21" s="8"/>
      <c r="L21" s="8"/>
      <c r="M21" s="8"/>
      <c r="N21" s="10">
        <v>61</v>
      </c>
      <c r="O21" s="8">
        <v>21</v>
      </c>
      <c r="P21" s="8">
        <v>23</v>
      </c>
      <c r="Q21" s="8"/>
      <c r="R21" s="8">
        <v>25</v>
      </c>
      <c r="S21" s="8"/>
      <c r="T21" s="8"/>
      <c r="U21" s="8">
        <v>16</v>
      </c>
      <c r="V21" s="8"/>
      <c r="W21" s="8">
        <v>25</v>
      </c>
      <c r="X21" s="8"/>
      <c r="Y21" s="8"/>
      <c r="Z21" s="8"/>
      <c r="AA21" s="8"/>
      <c r="AB21" s="8">
        <v>22</v>
      </c>
      <c r="AC21" s="8"/>
      <c r="AD21" s="8"/>
      <c r="AE21" s="8">
        <v>18</v>
      </c>
      <c r="AF21" s="8"/>
      <c r="AG21" s="8">
        <v>46</v>
      </c>
      <c r="AH21" s="8"/>
      <c r="AI21" s="12" t="s">
        <v>95</v>
      </c>
      <c r="AJ21" s="59">
        <v>30</v>
      </c>
      <c r="AK21" s="8"/>
      <c r="AL21" s="59"/>
    </row>
    <row r="22" spans="1:38" s="13" customFormat="1" ht="15.75">
      <c r="A22" s="8">
        <v>18</v>
      </c>
      <c r="B22" s="16" t="s">
        <v>70</v>
      </c>
      <c r="C22" s="10">
        <f>SUM(E22:AH22)+20</f>
        <v>334</v>
      </c>
      <c r="D22" s="8">
        <f>COUNTA(E22:AH22)+1</f>
        <v>18</v>
      </c>
      <c r="E22" s="8"/>
      <c r="F22" s="18">
        <v>21</v>
      </c>
      <c r="G22" s="11"/>
      <c r="H22" s="8"/>
      <c r="I22" s="8">
        <v>21</v>
      </c>
      <c r="J22" s="8"/>
      <c r="K22" s="8">
        <v>19</v>
      </c>
      <c r="L22" s="8">
        <v>16</v>
      </c>
      <c r="M22" s="8">
        <v>19</v>
      </c>
      <c r="N22" s="8">
        <v>22</v>
      </c>
      <c r="O22" s="8">
        <v>21</v>
      </c>
      <c r="P22" s="8"/>
      <c r="Q22" s="8"/>
      <c r="R22" s="8">
        <v>13</v>
      </c>
      <c r="S22" s="8"/>
      <c r="T22" s="8">
        <v>21</v>
      </c>
      <c r="U22" s="8">
        <v>15</v>
      </c>
      <c r="V22" s="8"/>
      <c r="W22" s="8">
        <v>25</v>
      </c>
      <c r="X22" s="8">
        <v>7</v>
      </c>
      <c r="Y22" s="8"/>
      <c r="Z22" s="8">
        <v>14</v>
      </c>
      <c r="AA22" s="8"/>
      <c r="AB22" s="8">
        <v>22</v>
      </c>
      <c r="AC22" s="8"/>
      <c r="AD22" s="8">
        <v>22</v>
      </c>
      <c r="AE22" s="8">
        <v>18</v>
      </c>
      <c r="AF22" s="8"/>
      <c r="AG22" s="8"/>
      <c r="AH22" s="8">
        <v>18</v>
      </c>
      <c r="AI22" s="8" t="s">
        <v>89</v>
      </c>
      <c r="AJ22" s="59">
        <v>20</v>
      </c>
      <c r="AK22" s="8">
        <f>COUNTA(E22,F22,H22,J22,K22,L22,M22,N22,O22,R22,S22,T22,U22,V22,W22,X22,Y22,AC22)</f>
        <v>11</v>
      </c>
      <c r="AL22" s="59">
        <v>1</v>
      </c>
    </row>
    <row r="23" spans="1:38" s="13" customFormat="1" ht="47.25">
      <c r="A23" s="8">
        <v>19</v>
      </c>
      <c r="B23" s="16" t="s">
        <v>85</v>
      </c>
      <c r="C23" s="10">
        <f>SUM(E23:AH23)+20+13+10</f>
        <v>327</v>
      </c>
      <c r="D23" s="8">
        <f>COUNTA(E23:AH23)+1+1+1</f>
        <v>17</v>
      </c>
      <c r="E23" s="8"/>
      <c r="F23" s="11">
        <v>21</v>
      </c>
      <c r="G23" s="11">
        <v>20</v>
      </c>
      <c r="H23" s="8"/>
      <c r="I23" s="8">
        <v>21</v>
      </c>
      <c r="J23" s="8"/>
      <c r="K23" s="8">
        <v>19</v>
      </c>
      <c r="L23" s="8"/>
      <c r="M23" s="8">
        <v>19</v>
      </c>
      <c r="N23" s="10">
        <v>27</v>
      </c>
      <c r="O23" s="8"/>
      <c r="P23" s="8">
        <v>23</v>
      </c>
      <c r="Q23" s="8"/>
      <c r="R23" s="8">
        <v>25</v>
      </c>
      <c r="S23" s="8"/>
      <c r="T23" s="8"/>
      <c r="U23" s="8">
        <v>16</v>
      </c>
      <c r="V23" s="8"/>
      <c r="W23" s="8">
        <v>25</v>
      </c>
      <c r="X23" s="8">
        <v>7</v>
      </c>
      <c r="Y23" s="8"/>
      <c r="Z23" s="8"/>
      <c r="AA23" s="8"/>
      <c r="AB23" s="8">
        <v>22</v>
      </c>
      <c r="AC23" s="8"/>
      <c r="AD23" s="8">
        <v>22</v>
      </c>
      <c r="AE23" s="8"/>
      <c r="AF23" s="8">
        <v>17</v>
      </c>
      <c r="AG23" s="8"/>
      <c r="AH23" s="8"/>
      <c r="AI23" s="12" t="s">
        <v>134</v>
      </c>
      <c r="AJ23" s="59">
        <f>33+10</f>
        <v>43</v>
      </c>
      <c r="AK23" s="8">
        <f>COUNTA(E23,F23,H23,J23,K23,L23,M23,N23,O23,R23,S23,T23,U23,V23,W23,X23,Y23,AC23)</f>
        <v>8</v>
      </c>
      <c r="AL23" s="59">
        <v>1</v>
      </c>
    </row>
    <row r="24" spans="1:38" s="13" customFormat="1" ht="15.75">
      <c r="A24" s="8">
        <v>20</v>
      </c>
      <c r="B24" s="17" t="s">
        <v>64</v>
      </c>
      <c r="C24" s="10">
        <f>SUM(E24:AH24)</f>
        <v>311</v>
      </c>
      <c r="D24" s="8">
        <f>COUNTA(E24:AH24)</f>
        <v>17</v>
      </c>
      <c r="E24" s="8"/>
      <c r="F24" s="18">
        <v>21</v>
      </c>
      <c r="G24" s="11"/>
      <c r="H24" s="8">
        <v>21</v>
      </c>
      <c r="I24" s="8"/>
      <c r="J24" s="8">
        <v>17</v>
      </c>
      <c r="K24" s="8"/>
      <c r="L24" s="8">
        <v>16</v>
      </c>
      <c r="M24" s="8">
        <v>19</v>
      </c>
      <c r="N24" s="8"/>
      <c r="O24" s="8">
        <v>21</v>
      </c>
      <c r="P24" s="8">
        <v>23</v>
      </c>
      <c r="Q24" s="8"/>
      <c r="R24" s="8">
        <v>25</v>
      </c>
      <c r="S24" s="8">
        <v>10</v>
      </c>
      <c r="T24" s="8">
        <v>21</v>
      </c>
      <c r="U24" s="8">
        <v>16</v>
      </c>
      <c r="V24" s="8">
        <v>20</v>
      </c>
      <c r="W24" s="8">
        <v>25</v>
      </c>
      <c r="X24" s="8">
        <v>7</v>
      </c>
      <c r="Y24" s="8"/>
      <c r="Z24" s="8">
        <v>14</v>
      </c>
      <c r="AA24" s="8"/>
      <c r="AB24" s="8">
        <v>14</v>
      </c>
      <c r="AC24" s="8"/>
      <c r="AD24" s="8"/>
      <c r="AE24" s="8"/>
      <c r="AF24" s="8"/>
      <c r="AG24" s="8">
        <v>21</v>
      </c>
      <c r="AH24" s="8"/>
      <c r="AI24" s="8"/>
      <c r="AJ24" s="59"/>
      <c r="AK24" s="8">
        <f>COUNTA(E24,F24,H24,J24,K24,L24,M24,N24,O24,R24,S24,T24,U24,V24,W24,X24,Y24,AC24)</f>
        <v>13</v>
      </c>
      <c r="AL24" s="59">
        <v>1</v>
      </c>
    </row>
    <row r="25" spans="1:38" s="13" customFormat="1" ht="15.75">
      <c r="A25" s="8">
        <v>21</v>
      </c>
      <c r="B25" s="14" t="s">
        <v>28</v>
      </c>
      <c r="C25" s="10">
        <f>SUM(E25:AH25)</f>
        <v>285</v>
      </c>
      <c r="D25" s="8">
        <f>COUNTA(E25:AH25)</f>
        <v>15</v>
      </c>
      <c r="E25" s="8">
        <v>16</v>
      </c>
      <c r="F25" s="18">
        <v>21</v>
      </c>
      <c r="G25" s="11"/>
      <c r="H25" s="8">
        <v>21</v>
      </c>
      <c r="I25" s="57"/>
      <c r="J25" s="8">
        <v>17</v>
      </c>
      <c r="K25" s="8"/>
      <c r="L25" s="8">
        <v>16</v>
      </c>
      <c r="M25" s="8"/>
      <c r="N25" s="8"/>
      <c r="O25" s="8"/>
      <c r="P25" s="8"/>
      <c r="Q25" s="8"/>
      <c r="R25" s="8">
        <v>25</v>
      </c>
      <c r="S25" s="8">
        <v>20</v>
      </c>
      <c r="T25" s="8"/>
      <c r="U25" s="8"/>
      <c r="V25" s="8"/>
      <c r="W25" s="8">
        <v>25</v>
      </c>
      <c r="X25" s="8">
        <v>7</v>
      </c>
      <c r="Y25" s="8"/>
      <c r="Z25" s="8">
        <v>14</v>
      </c>
      <c r="AA25" s="8">
        <v>12</v>
      </c>
      <c r="AB25" s="8">
        <v>22</v>
      </c>
      <c r="AC25" s="8">
        <v>26</v>
      </c>
      <c r="AD25" s="8">
        <v>22</v>
      </c>
      <c r="AE25" s="8"/>
      <c r="AF25" s="8"/>
      <c r="AG25" s="8">
        <v>21</v>
      </c>
      <c r="AH25" s="8"/>
      <c r="AI25" s="8"/>
      <c r="AJ25" s="59"/>
      <c r="AK25" s="8">
        <f>COUNTA(E25,F25,H25,J25,K25,L25,M25,N25,O25,R25,S25,T25,U25,V25,W25,X25,Y25,AC25)</f>
        <v>10</v>
      </c>
      <c r="AL25" s="59">
        <v>1</v>
      </c>
    </row>
    <row r="26" spans="1:38" s="13" customFormat="1" ht="15.75">
      <c r="A26" s="8">
        <v>22</v>
      </c>
      <c r="B26" s="19" t="s">
        <v>23</v>
      </c>
      <c r="C26" s="10">
        <f>SUM(E26:AH26)</f>
        <v>257</v>
      </c>
      <c r="D26" s="8">
        <f>COUNTA(E26:AH26)</f>
        <v>14</v>
      </c>
      <c r="E26" s="8"/>
      <c r="F26" s="11"/>
      <c r="G26" s="11">
        <v>20</v>
      </c>
      <c r="H26" s="8"/>
      <c r="I26" s="8"/>
      <c r="J26" s="8"/>
      <c r="K26" s="8">
        <v>19</v>
      </c>
      <c r="L26" s="8"/>
      <c r="M26" s="8"/>
      <c r="N26" s="8">
        <v>27</v>
      </c>
      <c r="O26" s="8">
        <v>21</v>
      </c>
      <c r="P26" s="8">
        <v>23</v>
      </c>
      <c r="Q26" s="8"/>
      <c r="R26" s="8">
        <v>25</v>
      </c>
      <c r="S26" s="8"/>
      <c r="T26" s="8">
        <v>21</v>
      </c>
      <c r="U26" s="8">
        <v>15</v>
      </c>
      <c r="V26" s="8"/>
      <c r="W26" s="8"/>
      <c r="X26" s="8">
        <v>7</v>
      </c>
      <c r="Y26" s="8">
        <v>15</v>
      </c>
      <c r="Z26" s="8"/>
      <c r="AA26" s="8">
        <v>12</v>
      </c>
      <c r="AB26" s="8"/>
      <c r="AC26" s="8">
        <v>16</v>
      </c>
      <c r="AD26" s="8"/>
      <c r="AE26" s="8">
        <v>18</v>
      </c>
      <c r="AF26" s="8"/>
      <c r="AG26" s="8"/>
      <c r="AH26" s="8">
        <v>18</v>
      </c>
      <c r="AI26" s="12"/>
      <c r="AJ26" s="59"/>
      <c r="AK26" s="8">
        <f>COUNTA(E26,F26,H26,J26,K26,L26,M26,N26,O26,R26,S26,T26,U26,V26,W26,X26,Y26,AC26)</f>
        <v>9</v>
      </c>
      <c r="AL26" s="59">
        <v>-1</v>
      </c>
    </row>
    <row r="27" spans="1:38" s="13" customFormat="1" ht="15.75">
      <c r="A27" s="8">
        <v>23</v>
      </c>
      <c r="B27" s="16" t="s">
        <v>21</v>
      </c>
      <c r="C27" s="10">
        <f>SUM(E27:AH27)+21</f>
        <v>252</v>
      </c>
      <c r="D27" s="8">
        <f>COUNTA(E27:AH27)+1</f>
        <v>12</v>
      </c>
      <c r="E27" s="8">
        <v>16</v>
      </c>
      <c r="F27" s="18">
        <v>21</v>
      </c>
      <c r="G27" s="11">
        <v>20</v>
      </c>
      <c r="H27" s="8">
        <v>21</v>
      </c>
      <c r="I27" s="8">
        <v>21</v>
      </c>
      <c r="J27" s="8"/>
      <c r="K27" s="8">
        <v>32</v>
      </c>
      <c r="L27" s="8">
        <v>16</v>
      </c>
      <c r="M27" s="8">
        <v>19</v>
      </c>
      <c r="N27" s="8"/>
      <c r="O27" s="8">
        <v>21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22</v>
      </c>
      <c r="AC27" s="8"/>
      <c r="AD27" s="8">
        <v>22</v>
      </c>
      <c r="AE27" s="8"/>
      <c r="AF27" s="8"/>
      <c r="AG27" s="8"/>
      <c r="AH27" s="8"/>
      <c r="AI27" s="8" t="s">
        <v>152</v>
      </c>
      <c r="AJ27" s="59">
        <v>21</v>
      </c>
      <c r="AK27" s="8">
        <f>COUNTA(E27,F27,H27,J27,K27,L27,M27,N27,O27,R27,S27,T27,U27,V27,W27,X27,Y27,AC27)</f>
        <v>7</v>
      </c>
      <c r="AL27" s="59"/>
    </row>
    <row r="28" spans="1:38" s="13" customFormat="1" ht="15.75">
      <c r="A28" s="8">
        <v>24</v>
      </c>
      <c r="B28" s="16" t="s">
        <v>13</v>
      </c>
      <c r="C28" s="10">
        <f>SUM(E28:AH28)+250</f>
        <v>250</v>
      </c>
      <c r="D28" s="8">
        <f>COUNTA(E28:AH28)+1</f>
        <v>1</v>
      </c>
      <c r="E28" s="8"/>
      <c r="F28" s="18"/>
      <c r="G28" s="1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 t="s">
        <v>138</v>
      </c>
      <c r="AJ28" s="59">
        <v>250</v>
      </c>
      <c r="AK28" s="8"/>
      <c r="AL28" s="59"/>
    </row>
    <row r="29" spans="1:38" s="13" customFormat="1" ht="78.75">
      <c r="A29" s="8">
        <v>25</v>
      </c>
      <c r="B29" s="16" t="s">
        <v>63</v>
      </c>
      <c r="C29" s="10">
        <f>SUM(E29:AH29)+26+35+48+66+30</f>
        <v>241</v>
      </c>
      <c r="D29" s="8">
        <f>COUNTA(E29:AH29)+1+1+1+1+1</f>
        <v>7</v>
      </c>
      <c r="E29" s="8">
        <v>16</v>
      </c>
      <c r="F29" s="18"/>
      <c r="G29" s="11">
        <v>20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2" t="s">
        <v>144</v>
      </c>
      <c r="AJ29" s="59">
        <f>26+35+48+66+30</f>
        <v>205</v>
      </c>
      <c r="AK29" s="8">
        <f>COUNTA(E29,F29,H29,J29,K29,L29,M29,N29,O29,R29,S29,T29,U29,V29,W29,X29,Y29,AC29)</f>
        <v>1</v>
      </c>
      <c r="AL29" s="59"/>
    </row>
    <row r="30" spans="1:38" s="13" customFormat="1" ht="15.75">
      <c r="A30" s="8">
        <v>26</v>
      </c>
      <c r="B30" s="17" t="s">
        <v>86</v>
      </c>
      <c r="C30" s="10">
        <f>SUM(E30:AH30)</f>
        <v>238</v>
      </c>
      <c r="D30" s="8">
        <f>COUNTA(E30:AH30)</f>
        <v>13</v>
      </c>
      <c r="E30" s="8"/>
      <c r="F30" s="18"/>
      <c r="G30" s="11"/>
      <c r="H30" s="8"/>
      <c r="I30" s="8">
        <v>21</v>
      </c>
      <c r="J30" s="8"/>
      <c r="K30" s="8">
        <v>19</v>
      </c>
      <c r="L30" s="8">
        <v>16</v>
      </c>
      <c r="M30" s="8"/>
      <c r="N30" s="8">
        <v>22</v>
      </c>
      <c r="O30" s="8"/>
      <c r="P30" s="8">
        <v>23</v>
      </c>
      <c r="Q30" s="8"/>
      <c r="R30" s="8">
        <v>13</v>
      </c>
      <c r="S30" s="8"/>
      <c r="T30" s="8"/>
      <c r="U30" s="8">
        <v>16</v>
      </c>
      <c r="V30" s="8"/>
      <c r="W30" s="8">
        <v>25</v>
      </c>
      <c r="X30" s="8">
        <v>7</v>
      </c>
      <c r="Y30" s="8"/>
      <c r="Z30" s="8">
        <v>14</v>
      </c>
      <c r="AA30" s="8"/>
      <c r="AB30" s="8">
        <v>22</v>
      </c>
      <c r="AC30" s="8"/>
      <c r="AD30" s="8">
        <v>22</v>
      </c>
      <c r="AE30" s="8">
        <v>18</v>
      </c>
      <c r="AF30" s="8"/>
      <c r="AG30" s="8"/>
      <c r="AH30" s="8"/>
      <c r="AI30" s="8"/>
      <c r="AJ30" s="59"/>
      <c r="AK30" s="8">
        <f>COUNTA(E30,F30,H30,J30,K30,L30,M30,N30,O30,R30,S30,T30,U30,V30,W30,X30,Y30,AC30)</f>
        <v>7</v>
      </c>
      <c r="AL30" s="59">
        <v>1</v>
      </c>
    </row>
    <row r="31" spans="1:38" s="13" customFormat="1" ht="15.75">
      <c r="A31" s="8">
        <v>27</v>
      </c>
      <c r="B31" s="16" t="s">
        <v>36</v>
      </c>
      <c r="C31" s="10">
        <f>SUM(E31:AH31)</f>
        <v>235</v>
      </c>
      <c r="D31" s="8">
        <f>COUNTA(E31:AH31)</f>
        <v>12</v>
      </c>
      <c r="E31" s="8"/>
      <c r="F31" s="18">
        <v>21</v>
      </c>
      <c r="G31" s="11"/>
      <c r="H31" s="8"/>
      <c r="I31" s="8">
        <v>21</v>
      </c>
      <c r="J31" s="8"/>
      <c r="K31" s="8"/>
      <c r="L31" s="8">
        <v>16</v>
      </c>
      <c r="M31" s="8"/>
      <c r="N31" s="8"/>
      <c r="O31" s="8"/>
      <c r="P31" s="8">
        <v>23</v>
      </c>
      <c r="Q31" s="8"/>
      <c r="R31" s="8">
        <v>13</v>
      </c>
      <c r="S31" s="8">
        <v>20</v>
      </c>
      <c r="T31" s="8">
        <v>21</v>
      </c>
      <c r="U31" s="8"/>
      <c r="V31" s="8">
        <v>20</v>
      </c>
      <c r="W31" s="8"/>
      <c r="X31" s="8"/>
      <c r="Y31" s="8"/>
      <c r="Z31" s="8"/>
      <c r="AA31" s="8"/>
      <c r="AB31" s="8">
        <v>22</v>
      </c>
      <c r="AC31" s="8"/>
      <c r="AD31" s="8">
        <v>22</v>
      </c>
      <c r="AE31" s="8">
        <v>18</v>
      </c>
      <c r="AF31" s="8"/>
      <c r="AG31" s="8"/>
      <c r="AH31" s="8">
        <v>18</v>
      </c>
      <c r="AI31" s="8"/>
      <c r="AJ31" s="59"/>
      <c r="AK31" s="8"/>
      <c r="AL31" s="59"/>
    </row>
    <row r="32" spans="1:38" s="13" customFormat="1" ht="15.75">
      <c r="A32" s="8">
        <v>28</v>
      </c>
      <c r="B32" s="15" t="s">
        <v>4</v>
      </c>
      <c r="C32" s="10">
        <f>SUM(E32:AH32)</f>
        <v>209</v>
      </c>
      <c r="D32" s="8">
        <f>COUNTA(E32:AH32)</f>
        <v>10</v>
      </c>
      <c r="E32" s="8">
        <v>16</v>
      </c>
      <c r="F32" s="11"/>
      <c r="G32" s="11">
        <v>20</v>
      </c>
      <c r="H32" s="8"/>
      <c r="I32" s="8"/>
      <c r="J32" s="8">
        <v>17</v>
      </c>
      <c r="K32" s="8">
        <v>19</v>
      </c>
      <c r="L32" s="8"/>
      <c r="M32" s="8"/>
      <c r="N32" s="8">
        <v>27</v>
      </c>
      <c r="O32" s="8"/>
      <c r="P32" s="8">
        <v>23</v>
      </c>
      <c r="Q32" s="8"/>
      <c r="R32" s="8">
        <v>25</v>
      </c>
      <c r="S32" s="8"/>
      <c r="T32" s="8"/>
      <c r="U32" s="8">
        <v>16</v>
      </c>
      <c r="V32" s="8"/>
      <c r="W32" s="8"/>
      <c r="X32" s="8"/>
      <c r="Y32" s="8"/>
      <c r="Z32" s="8"/>
      <c r="AA32" s="8"/>
      <c r="AB32" s="8"/>
      <c r="AC32" s="8"/>
      <c r="AD32" s="8"/>
      <c r="AE32" s="8">
        <v>18</v>
      </c>
      <c r="AF32" s="8">
        <v>28</v>
      </c>
      <c r="AG32" s="8"/>
      <c r="AH32" s="8"/>
      <c r="AI32" s="8"/>
      <c r="AJ32" s="59"/>
      <c r="AK32" s="8">
        <f>COUNTA(E32,F32,H32,J32,K32,L32,M32,N32,O32,R32,S32,T32,U32,V32,W32,X32,Y32,AC32)</f>
        <v>6</v>
      </c>
      <c r="AL32" s="59">
        <v>-1</v>
      </c>
    </row>
    <row r="33" spans="1:38" s="13" customFormat="1" ht="15.75">
      <c r="A33" s="8">
        <v>29</v>
      </c>
      <c r="B33" s="16" t="s">
        <v>14</v>
      </c>
      <c r="C33" s="10">
        <f>SUM(E33:AH33)</f>
        <v>199</v>
      </c>
      <c r="D33" s="8">
        <f>COUNTA(E33:AH33)</f>
        <v>10</v>
      </c>
      <c r="E33" s="8"/>
      <c r="F33" s="18">
        <v>21</v>
      </c>
      <c r="G33" s="11">
        <v>20</v>
      </c>
      <c r="H33" s="8">
        <v>21</v>
      </c>
      <c r="I33" s="8">
        <v>21</v>
      </c>
      <c r="J33" s="8"/>
      <c r="K33" s="8"/>
      <c r="L33" s="8">
        <v>16</v>
      </c>
      <c r="M33" s="8">
        <v>19</v>
      </c>
      <c r="N33" s="8">
        <v>22</v>
      </c>
      <c r="O33" s="8">
        <v>21</v>
      </c>
      <c r="P33" s="8">
        <v>23</v>
      </c>
      <c r="Q33" s="8"/>
      <c r="R33" s="8"/>
      <c r="S33" s="8"/>
      <c r="T33" s="8"/>
      <c r="U33" s="8">
        <v>15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12"/>
      <c r="AJ33" s="59"/>
      <c r="AK33" s="8">
        <f>COUNTA(E33,F33,H33,J33,K33,L33,M33,N33,O33,R33,S33,T33,U33,V33,W33,X33,Y33,AC33)</f>
        <v>7</v>
      </c>
      <c r="AL33" s="59"/>
    </row>
    <row r="34" spans="1:38" s="13" customFormat="1" ht="15.75">
      <c r="A34" s="8">
        <v>30</v>
      </c>
      <c r="B34" s="16" t="s">
        <v>41</v>
      </c>
      <c r="C34" s="10">
        <f>SUM(E34:AH34)+30</f>
        <v>190</v>
      </c>
      <c r="D34" s="8">
        <f>COUNTA(E34:AH34)+1</f>
        <v>9</v>
      </c>
      <c r="E34" s="8"/>
      <c r="F34" s="18">
        <v>21</v>
      </c>
      <c r="G34" s="11"/>
      <c r="H34" s="8"/>
      <c r="I34" s="8"/>
      <c r="J34" s="8"/>
      <c r="K34" s="8"/>
      <c r="L34" s="8"/>
      <c r="M34" s="8">
        <v>19</v>
      </c>
      <c r="N34" s="8"/>
      <c r="O34" s="8">
        <v>21</v>
      </c>
      <c r="P34" s="8">
        <v>23</v>
      </c>
      <c r="Q34" s="8"/>
      <c r="R34" s="8">
        <v>25</v>
      </c>
      <c r="S34" s="8"/>
      <c r="T34" s="8">
        <v>21</v>
      </c>
      <c r="U34" s="8">
        <v>16</v>
      </c>
      <c r="V34" s="8"/>
      <c r="W34" s="8"/>
      <c r="X34" s="8"/>
      <c r="Y34" s="8"/>
      <c r="Z34" s="8"/>
      <c r="AA34" s="8"/>
      <c r="AB34" s="8">
        <v>14</v>
      </c>
      <c r="AC34" s="8"/>
      <c r="AD34" s="8"/>
      <c r="AE34" s="8"/>
      <c r="AF34" s="8"/>
      <c r="AG34" s="8"/>
      <c r="AH34" s="8"/>
      <c r="AI34" s="12" t="s">
        <v>95</v>
      </c>
      <c r="AJ34" s="59">
        <v>30</v>
      </c>
      <c r="AK34" s="8">
        <f>COUNTA(E34,F34,H34,J34,K34,L34,M34,N34,O34,R34,S34,T34,U34,V34,W34,X34,Y34,AC34)</f>
        <v>6</v>
      </c>
      <c r="AL34" s="59">
        <v>1</v>
      </c>
    </row>
    <row r="35" spans="1:38" s="13" customFormat="1" ht="31.5">
      <c r="A35" s="8">
        <v>31</v>
      </c>
      <c r="B35" s="16" t="s">
        <v>69</v>
      </c>
      <c r="C35" s="10">
        <f>SUM(E35:AH35)+3.5+23</f>
        <v>173</v>
      </c>
      <c r="D35" s="8">
        <f>COUNTA(E35:AH35)+1+1</f>
        <v>9</v>
      </c>
      <c r="E35" s="8"/>
      <c r="F35" s="18"/>
      <c r="G35" s="11">
        <v>20</v>
      </c>
      <c r="H35" s="8"/>
      <c r="I35" s="8">
        <v>21</v>
      </c>
      <c r="J35" s="8"/>
      <c r="K35" s="8"/>
      <c r="L35" s="8">
        <v>16</v>
      </c>
      <c r="M35" s="8"/>
      <c r="N35" s="8"/>
      <c r="O35" s="8">
        <v>21</v>
      </c>
      <c r="P35" s="8"/>
      <c r="Q35" s="8"/>
      <c r="R35" s="8">
        <v>25</v>
      </c>
      <c r="S35" s="8"/>
      <c r="T35" s="8"/>
      <c r="U35" s="8"/>
      <c r="V35" s="8"/>
      <c r="W35" s="8"/>
      <c r="X35" s="8"/>
      <c r="Y35" s="8"/>
      <c r="Z35" s="8">
        <v>21.5</v>
      </c>
      <c r="AA35" s="8"/>
      <c r="AB35" s="8"/>
      <c r="AC35" s="8"/>
      <c r="AD35" s="8">
        <v>22</v>
      </c>
      <c r="AE35" s="8"/>
      <c r="AF35" s="8"/>
      <c r="AG35" s="8"/>
      <c r="AH35" s="8"/>
      <c r="AI35" s="12" t="s">
        <v>93</v>
      </c>
      <c r="AJ35" s="59">
        <f>3.5+23</f>
        <v>26.5</v>
      </c>
      <c r="AK35" s="8">
        <f>COUNTA(E35,F35,H35,J35,K35,L35,M35,N35,O35,R35,S35,T35,U35,V35,W35,X35,Y35,AC35)</f>
        <v>3</v>
      </c>
      <c r="AL35" s="59"/>
    </row>
    <row r="36" spans="1:38" s="13" customFormat="1" ht="15.75">
      <c r="A36" s="8">
        <v>32</v>
      </c>
      <c r="B36" s="16" t="s">
        <v>37</v>
      </c>
      <c r="C36" s="10">
        <f>SUM(E36:AH36)</f>
        <v>154</v>
      </c>
      <c r="D36" s="8">
        <f>COUNTA(E36:AH36)</f>
        <v>8</v>
      </c>
      <c r="E36" s="8">
        <v>16</v>
      </c>
      <c r="F36" s="18"/>
      <c r="G36" s="11"/>
      <c r="H36" s="8">
        <v>21</v>
      </c>
      <c r="I36" s="8">
        <v>21</v>
      </c>
      <c r="J36" s="8"/>
      <c r="K36" s="8"/>
      <c r="L36" s="8"/>
      <c r="M36" s="8"/>
      <c r="N36" s="8"/>
      <c r="O36" s="8">
        <v>21</v>
      </c>
      <c r="P36" s="8"/>
      <c r="Q36" s="8"/>
      <c r="R36" s="8">
        <v>25</v>
      </c>
      <c r="S36" s="8"/>
      <c r="T36" s="8"/>
      <c r="U36" s="8"/>
      <c r="V36" s="8"/>
      <c r="W36" s="8"/>
      <c r="X36" s="8"/>
      <c r="Y36" s="8"/>
      <c r="Z36" s="8">
        <v>14</v>
      </c>
      <c r="AA36" s="8"/>
      <c r="AB36" s="8">
        <v>14</v>
      </c>
      <c r="AC36" s="8"/>
      <c r="AD36" s="8">
        <v>22</v>
      </c>
      <c r="AE36" s="8"/>
      <c r="AF36" s="8"/>
      <c r="AG36" s="8"/>
      <c r="AH36" s="8"/>
      <c r="AI36" s="8"/>
      <c r="AJ36" s="59"/>
      <c r="AK36" s="8">
        <f>COUNTA(E36,F36,H36,J36,K36,L36,M36,N36,O36,R36,S36,T36,U36,V36,W36,X36,Y36,AC36)</f>
        <v>4</v>
      </c>
      <c r="AL36" s="59">
        <v>1</v>
      </c>
    </row>
    <row r="37" spans="1:38" s="13" customFormat="1" ht="31.5">
      <c r="A37" s="8">
        <v>33</v>
      </c>
      <c r="B37" s="17" t="s">
        <v>68</v>
      </c>
      <c r="C37" s="10">
        <f>SUM(E37:AH37)+3.5+23</f>
        <v>148</v>
      </c>
      <c r="D37" s="8">
        <f>COUNTA(E37:AH37)+1+1</f>
        <v>8</v>
      </c>
      <c r="E37" s="8"/>
      <c r="F37" s="18"/>
      <c r="G37" s="11">
        <v>20</v>
      </c>
      <c r="H37" s="8"/>
      <c r="I37" s="8">
        <v>21</v>
      </c>
      <c r="J37" s="8"/>
      <c r="K37" s="8"/>
      <c r="L37" s="8">
        <v>16</v>
      </c>
      <c r="M37" s="8"/>
      <c r="N37" s="8"/>
      <c r="O37" s="8">
        <v>21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v>21.5</v>
      </c>
      <c r="AA37" s="8"/>
      <c r="AB37" s="8"/>
      <c r="AC37" s="8"/>
      <c r="AD37" s="8">
        <v>22</v>
      </c>
      <c r="AE37" s="8"/>
      <c r="AF37" s="8"/>
      <c r="AG37" s="8"/>
      <c r="AH37" s="8"/>
      <c r="AI37" s="12" t="s">
        <v>93</v>
      </c>
      <c r="AJ37" s="59">
        <f>3.5+23</f>
        <v>26.5</v>
      </c>
      <c r="AK37" s="8">
        <f>COUNTA(E37,F37,H37,J37,K37,L37,M37,N37,O37,R37,S37,T37,U37,V37,W37,X37,Y37,AC37)</f>
        <v>2</v>
      </c>
      <c r="AL37" s="59"/>
    </row>
    <row r="38" spans="1:38" s="13" customFormat="1" ht="15.75">
      <c r="A38" s="8">
        <v>34</v>
      </c>
      <c r="B38" s="15" t="s">
        <v>0</v>
      </c>
      <c r="C38" s="10">
        <f>SUM(E38:AH38)+20</f>
        <v>136</v>
      </c>
      <c r="D38" s="8">
        <f>COUNTA(E38:AH38)+1</f>
        <v>6</v>
      </c>
      <c r="E38" s="8"/>
      <c r="F38" s="11"/>
      <c r="G38" s="11">
        <v>20</v>
      </c>
      <c r="H38" s="8"/>
      <c r="I38" s="8"/>
      <c r="J38" s="8"/>
      <c r="K38" s="8"/>
      <c r="L38" s="8"/>
      <c r="M38" s="8"/>
      <c r="N38" s="8">
        <v>27</v>
      </c>
      <c r="O38" s="8"/>
      <c r="P38" s="8">
        <v>23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v>18</v>
      </c>
      <c r="AF38" s="8">
        <v>28</v>
      </c>
      <c r="AG38" s="8"/>
      <c r="AH38" s="8"/>
      <c r="AI38" s="12" t="s">
        <v>105</v>
      </c>
      <c r="AJ38" s="59">
        <v>20</v>
      </c>
      <c r="AK38" s="8">
        <f>COUNTA(E38,F38,H38,J38,K38,L38,M38,N38,O38,R38,S38,T38,U38,V38,W38,X38,Y38,AC38)</f>
        <v>1</v>
      </c>
      <c r="AL38" s="59">
        <v>-1</v>
      </c>
    </row>
    <row r="39" spans="1:38" s="13" customFormat="1" ht="63">
      <c r="A39" s="8">
        <v>35</v>
      </c>
      <c r="B39" s="16" t="s">
        <v>38</v>
      </c>
      <c r="C39" s="10">
        <f>SUM(E39:AH39)+32+25+19+42</f>
        <v>118</v>
      </c>
      <c r="D39" s="8">
        <f>COUNTA(E39:AH39)+1+3</f>
        <v>4</v>
      </c>
      <c r="E39" s="8"/>
      <c r="F39" s="18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2" t="s">
        <v>151</v>
      </c>
      <c r="AJ39" s="59">
        <f>32+25+19+42</f>
        <v>118</v>
      </c>
      <c r="AK39" s="8"/>
      <c r="AL39" s="59"/>
    </row>
    <row r="40" spans="1:38" s="13" customFormat="1" ht="15.75">
      <c r="A40" s="8">
        <v>36</v>
      </c>
      <c r="B40" s="16" t="s">
        <v>33</v>
      </c>
      <c r="C40" s="10">
        <f>SUM(E40:AH40)+30</f>
        <v>107</v>
      </c>
      <c r="D40" s="8">
        <f>COUNTA(E40:AH40)+1</f>
        <v>5</v>
      </c>
      <c r="E40" s="8"/>
      <c r="F40" s="18">
        <v>21</v>
      </c>
      <c r="G40" s="11"/>
      <c r="H40" s="8"/>
      <c r="I40" s="8"/>
      <c r="J40" s="8"/>
      <c r="K40" s="8"/>
      <c r="L40" s="8"/>
      <c r="M40" s="8">
        <v>19</v>
      </c>
      <c r="N40" s="8"/>
      <c r="O40" s="8"/>
      <c r="P40" s="8"/>
      <c r="Q40" s="8"/>
      <c r="R40" s="8"/>
      <c r="S40" s="8"/>
      <c r="T40" s="8">
        <v>21</v>
      </c>
      <c r="U40" s="8">
        <v>16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12" t="s">
        <v>95</v>
      </c>
      <c r="AJ40" s="59">
        <v>30</v>
      </c>
      <c r="AK40" s="8">
        <f>COUNTA(E40,F40,H40,J40,K40,L40,M40,N40,O40,R40,S40,T40,U40,V40,W40,X40,Y40,AC40)</f>
        <v>4</v>
      </c>
      <c r="AL40" s="59">
        <v>1</v>
      </c>
    </row>
    <row r="41" spans="1:38" s="13" customFormat="1" ht="15.75">
      <c r="A41" s="8">
        <v>37</v>
      </c>
      <c r="B41" s="14" t="s">
        <v>12</v>
      </c>
      <c r="C41" s="10">
        <f>SUM(E41:AH41)</f>
        <v>80</v>
      </c>
      <c r="D41" s="8">
        <f>COUNTA(E41:AH41)</f>
        <v>4</v>
      </c>
      <c r="E41" s="8"/>
      <c r="F41" s="11">
        <v>21</v>
      </c>
      <c r="G41" s="11">
        <v>20</v>
      </c>
      <c r="H41" s="8"/>
      <c r="I41" s="8">
        <v>21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18</v>
      </c>
      <c r="AI41" s="8"/>
      <c r="AJ41" s="59"/>
      <c r="AK41" s="8">
        <f>COUNTA(E41,F41,H41,J41,K41,L41,M41,N41,O41,R41,S41,T41,U41,V41,W41,X41,Y41,AC41)</f>
        <v>1</v>
      </c>
      <c r="AL41" s="59"/>
    </row>
    <row r="42" spans="1:38" s="13" customFormat="1" ht="15.75">
      <c r="A42" s="8">
        <v>38</v>
      </c>
      <c r="B42" s="16" t="s">
        <v>32</v>
      </c>
      <c r="C42" s="10">
        <f>SUM(E42:AH42)</f>
        <v>80</v>
      </c>
      <c r="D42" s="8">
        <f>COUNTA(E42:AH42)</f>
        <v>4</v>
      </c>
      <c r="E42" s="8"/>
      <c r="F42" s="18">
        <v>21</v>
      </c>
      <c r="G42" s="11">
        <v>20</v>
      </c>
      <c r="H42" s="8"/>
      <c r="I42" s="8">
        <v>21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18</v>
      </c>
      <c r="AI42" s="8"/>
      <c r="AJ42" s="59"/>
      <c r="AK42" s="8">
        <f>COUNTA(E42,F42,H42,J42,K42,L42,M42,N42,O42,R42,S42,T42,U42,V42,W42,X42,Y42,AC42)</f>
        <v>1</v>
      </c>
      <c r="AL42" s="59"/>
    </row>
    <row r="43" spans="1:38" s="13" customFormat="1" ht="15.75">
      <c r="A43" s="8">
        <v>39</v>
      </c>
      <c r="B43" s="17" t="s">
        <v>102</v>
      </c>
      <c r="C43" s="10">
        <f>SUM(E43:AH43)</f>
        <v>72</v>
      </c>
      <c r="D43" s="8">
        <f>COUNTA(E43:AH43)</f>
        <v>3</v>
      </c>
      <c r="E43" s="8"/>
      <c r="F43" s="18"/>
      <c r="G43" s="11"/>
      <c r="H43" s="8"/>
      <c r="I43" s="8"/>
      <c r="J43" s="8"/>
      <c r="K43" s="8"/>
      <c r="L43" s="8"/>
      <c r="M43" s="8"/>
      <c r="N43" s="8">
        <v>27</v>
      </c>
      <c r="O43" s="8"/>
      <c r="P43" s="8"/>
      <c r="Q43" s="8">
        <v>20</v>
      </c>
      <c r="R43" s="8"/>
      <c r="S43" s="8"/>
      <c r="T43" s="8"/>
      <c r="U43" s="8"/>
      <c r="V43" s="8"/>
      <c r="W43" s="8">
        <v>25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59"/>
      <c r="AK43" s="8"/>
      <c r="AL43" s="59"/>
    </row>
    <row r="44" spans="1:38" s="13" customFormat="1" ht="15.75">
      <c r="A44" s="8">
        <v>40</v>
      </c>
      <c r="B44" s="16" t="s">
        <v>104</v>
      </c>
      <c r="C44" s="10">
        <f>SUM(E44:AH44)</f>
        <v>65</v>
      </c>
      <c r="D44" s="8">
        <f>COUNTA(E44:AH44)</f>
        <v>4</v>
      </c>
      <c r="E44" s="8"/>
      <c r="F44" s="18"/>
      <c r="G44" s="11"/>
      <c r="H44" s="8"/>
      <c r="I44" s="8"/>
      <c r="J44" s="8"/>
      <c r="K44" s="8"/>
      <c r="L44" s="8"/>
      <c r="M44" s="8"/>
      <c r="N44" s="8"/>
      <c r="O44" s="8">
        <v>21</v>
      </c>
      <c r="P44" s="8"/>
      <c r="Q44" s="8"/>
      <c r="R44" s="8">
        <v>13</v>
      </c>
      <c r="S44" s="8"/>
      <c r="T44" s="8"/>
      <c r="U44" s="8"/>
      <c r="V44" s="8"/>
      <c r="W44" s="8"/>
      <c r="X44" s="8"/>
      <c r="Y44" s="8"/>
      <c r="Z44" s="8"/>
      <c r="AA44" s="8"/>
      <c r="AB44" s="8">
        <v>14</v>
      </c>
      <c r="AC44" s="8"/>
      <c r="AD44" s="8"/>
      <c r="AE44" s="8"/>
      <c r="AF44" s="8">
        <v>17</v>
      </c>
      <c r="AG44" s="8"/>
      <c r="AH44" s="8"/>
      <c r="AI44" s="8"/>
      <c r="AJ44" s="59"/>
      <c r="AK44" s="8"/>
      <c r="AL44" s="59"/>
    </row>
    <row r="45" spans="1:38" s="13" customFormat="1" ht="15.75">
      <c r="A45" s="8">
        <v>41</v>
      </c>
      <c r="B45" s="17" t="s">
        <v>46</v>
      </c>
      <c r="C45" s="10">
        <f>SUM(E45:AH45)+18</f>
        <v>64</v>
      </c>
      <c r="D45" s="8">
        <f>COUNTA(E45:AH45)+1</f>
        <v>3</v>
      </c>
      <c r="E45" s="8"/>
      <c r="F45" s="18"/>
      <c r="G45" s="11"/>
      <c r="H45" s="8"/>
      <c r="I45" s="8"/>
      <c r="J45" s="8"/>
      <c r="K45" s="8"/>
      <c r="L45" s="8"/>
      <c r="M45" s="8"/>
      <c r="N45" s="8"/>
      <c r="O45" s="8">
        <v>21</v>
      </c>
      <c r="P45" s="8"/>
      <c r="Q45" s="8"/>
      <c r="R45" s="8">
        <v>25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 t="s">
        <v>130</v>
      </c>
      <c r="AJ45" s="59">
        <v>18</v>
      </c>
      <c r="AK45" s="8"/>
      <c r="AL45" s="59"/>
    </row>
    <row r="46" spans="1:38" s="13" customFormat="1" ht="15.75">
      <c r="A46" s="8">
        <v>42</v>
      </c>
      <c r="B46" s="16" t="s">
        <v>49</v>
      </c>
      <c r="C46" s="10">
        <f>SUM(E46:AH46)+18</f>
        <v>64</v>
      </c>
      <c r="D46" s="8">
        <f>COUNTA(E46:AH46)+1</f>
        <v>3</v>
      </c>
      <c r="E46" s="8"/>
      <c r="F46" s="18"/>
      <c r="G46" s="11"/>
      <c r="H46" s="8"/>
      <c r="I46" s="8"/>
      <c r="J46" s="8"/>
      <c r="K46" s="8"/>
      <c r="L46" s="8"/>
      <c r="M46" s="8"/>
      <c r="N46" s="8"/>
      <c r="O46" s="8">
        <v>21</v>
      </c>
      <c r="P46" s="8"/>
      <c r="Q46" s="8"/>
      <c r="R46" s="8">
        <v>25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 t="s">
        <v>130</v>
      </c>
      <c r="AJ46" s="59">
        <v>18</v>
      </c>
      <c r="AK46" s="8"/>
      <c r="AL46" s="59"/>
    </row>
    <row r="47" spans="1:38" s="13" customFormat="1" ht="15.75">
      <c r="A47" s="8">
        <v>43</v>
      </c>
      <c r="B47" s="16" t="s">
        <v>54</v>
      </c>
      <c r="C47" s="10">
        <f>SUM(E47:AH47)</f>
        <v>45</v>
      </c>
      <c r="D47" s="8">
        <f>COUNTA(E47:AH47)</f>
        <v>1</v>
      </c>
      <c r="E47" s="8">
        <v>45</v>
      </c>
      <c r="F47" s="18"/>
      <c r="G47" s="1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12"/>
      <c r="AJ47" s="59"/>
      <c r="AK47" s="8"/>
      <c r="AL47" s="59"/>
    </row>
    <row r="48" spans="1:38" s="13" customFormat="1" ht="15.75">
      <c r="A48" s="8">
        <v>44</v>
      </c>
      <c r="B48" s="16" t="s">
        <v>126</v>
      </c>
      <c r="C48" s="10">
        <f>SUM(E48:AH48)+42</f>
        <v>42</v>
      </c>
      <c r="D48" s="8">
        <f>COUNTA(E48:AH48)+1</f>
        <v>1</v>
      </c>
      <c r="E48" s="8"/>
      <c r="F48" s="18"/>
      <c r="G48" s="1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 t="s">
        <v>146</v>
      </c>
      <c r="AJ48" s="59">
        <v>42</v>
      </c>
      <c r="AK48" s="8">
        <f>COUNTA(E48,F48,H48,J48,K48,L48,M48,N48,O48,R48,S48,T48,U48,V48,W48,X48,Y48,AC48)</f>
        <v>0</v>
      </c>
      <c r="AL48" s="59">
        <v>1</v>
      </c>
    </row>
    <row r="49" spans="1:38" s="13" customFormat="1" ht="15.75">
      <c r="A49" s="8">
        <v>45</v>
      </c>
      <c r="B49" s="16" t="s">
        <v>24</v>
      </c>
      <c r="C49" s="10">
        <f>SUM(E49:AH49)</f>
        <v>40</v>
      </c>
      <c r="D49" s="8">
        <f>COUNTA(E49:AH49)</f>
        <v>2</v>
      </c>
      <c r="E49" s="8"/>
      <c r="F49" s="18">
        <v>21</v>
      </c>
      <c r="G49" s="11"/>
      <c r="H49" s="8"/>
      <c r="I49" s="8"/>
      <c r="J49" s="8"/>
      <c r="K49" s="8"/>
      <c r="L49" s="8"/>
      <c r="M49" s="8">
        <v>19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59"/>
      <c r="AK49" s="8">
        <f>COUNTA(E49,F49,H49,J49,K49,L49,M49,N49,O49,R49,S49,T49,U49,V49,W49,X49,Y49,AC49)</f>
        <v>2</v>
      </c>
      <c r="AL49" s="59"/>
    </row>
    <row r="50" spans="1:38" s="13" customFormat="1" ht="15.75">
      <c r="A50" s="8">
        <v>46</v>
      </c>
      <c r="B50" s="16" t="s">
        <v>62</v>
      </c>
      <c r="C50" s="10">
        <f>SUM(E50:AH50)+21</f>
        <v>36</v>
      </c>
      <c r="D50" s="8">
        <f>COUNTA(E50:AH50)+1</f>
        <v>2</v>
      </c>
      <c r="E50" s="8"/>
      <c r="F50" s="18"/>
      <c r="G50" s="11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15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 t="s">
        <v>92</v>
      </c>
      <c r="AJ50" s="59">
        <v>21</v>
      </c>
      <c r="AK50" s="8"/>
      <c r="AL50" s="59"/>
    </row>
    <row r="51" spans="1:38" s="13" customFormat="1" ht="15.75">
      <c r="A51" s="8">
        <v>47</v>
      </c>
      <c r="B51" s="16" t="s">
        <v>71</v>
      </c>
      <c r="C51" s="10">
        <f>SUM(E51:AH51)</f>
        <v>34</v>
      </c>
      <c r="D51" s="8">
        <f>COUNTA(E51:AH51)</f>
        <v>2</v>
      </c>
      <c r="E51" s="8"/>
      <c r="F51" s="18">
        <v>21</v>
      </c>
      <c r="G51" s="11"/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13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59"/>
      <c r="AK51" s="8"/>
      <c r="AL51" s="59"/>
    </row>
    <row r="52" spans="1:38" s="13" customFormat="1" ht="15.75">
      <c r="A52" s="8">
        <v>48</v>
      </c>
      <c r="B52" s="16" t="s">
        <v>83</v>
      </c>
      <c r="C52" s="10">
        <f>SUM(E52:AH52)+10</f>
        <v>31</v>
      </c>
      <c r="D52" s="8">
        <f>COUNTA(E52:AH52)+1</f>
        <v>2</v>
      </c>
      <c r="E52" s="8"/>
      <c r="F52" s="18">
        <v>21</v>
      </c>
      <c r="G52" s="1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 t="s">
        <v>87</v>
      </c>
      <c r="AJ52" s="59">
        <v>10</v>
      </c>
      <c r="AK52" s="8">
        <f>COUNTA(E52,F52,H52,J52,K52,L52,M52,N52,O52,R52,S52,T52,U52,V52,W52,X52,Y52,AC52)</f>
        <v>1</v>
      </c>
      <c r="AL52" s="59">
        <v>-1</v>
      </c>
    </row>
    <row r="53" spans="1:38" s="13" customFormat="1" ht="15.75">
      <c r="A53" s="8">
        <v>49</v>
      </c>
      <c r="B53" s="17" t="s">
        <v>110</v>
      </c>
      <c r="C53" s="10">
        <f>SUM(E53:AH53)</f>
        <v>22</v>
      </c>
      <c r="D53" s="8">
        <f>COUNTA(E53:AH53)</f>
        <v>1</v>
      </c>
      <c r="E53" s="8"/>
      <c r="F53" s="18"/>
      <c r="G53" s="11"/>
      <c r="H53" s="8"/>
      <c r="I53" s="8"/>
      <c r="J53" s="8"/>
      <c r="K53" s="8"/>
      <c r="L53" s="8"/>
      <c r="M53" s="8"/>
      <c r="N53" s="8">
        <v>22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59"/>
      <c r="AK53" s="8"/>
      <c r="AL53" s="59"/>
    </row>
    <row r="54" spans="1:38" s="13" customFormat="1" ht="15.75">
      <c r="A54" s="8">
        <v>50</v>
      </c>
      <c r="B54" s="17" t="s">
        <v>153</v>
      </c>
      <c r="C54" s="10">
        <f>SUM(E54:AH54)+21</f>
        <v>21</v>
      </c>
      <c r="D54" s="8">
        <f>COUNTA(E54:AH54)+1</f>
        <v>1</v>
      </c>
      <c r="E54" s="8"/>
      <c r="F54" s="18"/>
      <c r="G54" s="1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 t="s">
        <v>152</v>
      </c>
      <c r="AJ54" s="59">
        <v>21</v>
      </c>
      <c r="AK54" s="8"/>
      <c r="AL54" s="59"/>
    </row>
    <row r="55" spans="1:38" s="13" customFormat="1" ht="15.75">
      <c r="A55" s="8">
        <v>51</v>
      </c>
      <c r="B55" s="16" t="s">
        <v>1</v>
      </c>
      <c r="C55" s="10">
        <f>SUM(E55:AH55)</f>
        <v>21</v>
      </c>
      <c r="D55" s="8">
        <f>COUNTA(E55:AH55)</f>
        <v>1</v>
      </c>
      <c r="E55" s="8"/>
      <c r="F55" s="18"/>
      <c r="G55" s="11"/>
      <c r="H55" s="8"/>
      <c r="I55" s="8">
        <v>21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59"/>
      <c r="AK55" s="8"/>
      <c r="AL55" s="59"/>
    </row>
    <row r="56" spans="1:38" s="13" customFormat="1" ht="15.75">
      <c r="A56" s="8">
        <v>52</v>
      </c>
      <c r="B56" s="17" t="s">
        <v>99</v>
      </c>
      <c r="C56" s="10">
        <f>SUM(E56:AH56)</f>
        <v>19</v>
      </c>
      <c r="D56" s="8">
        <f>COUNTA(E56:AH56)</f>
        <v>1</v>
      </c>
      <c r="E56" s="8"/>
      <c r="F56" s="18"/>
      <c r="G56" s="11"/>
      <c r="H56" s="8"/>
      <c r="I56" s="8"/>
      <c r="J56" s="8"/>
      <c r="K56" s="8"/>
      <c r="L56" s="8"/>
      <c r="M56" s="8">
        <v>19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9"/>
      <c r="AK56" s="8">
        <f>COUNTA(E56,F56,H56,J56,K56,L56,M56,N56,O56,R56,S56,T56,U56,V56,W56,X56,Y56,AC56)</f>
        <v>1</v>
      </c>
      <c r="AL56" s="59"/>
    </row>
    <row r="57" spans="1:38" s="13" customFormat="1" ht="15.75">
      <c r="A57" s="8">
        <v>53</v>
      </c>
      <c r="B57" s="47" t="s">
        <v>98</v>
      </c>
      <c r="C57" s="10">
        <f>SUM(E57:AH57)</f>
        <v>19</v>
      </c>
      <c r="D57" s="8">
        <f>COUNTA(E57:AH57)</f>
        <v>1</v>
      </c>
      <c r="E57" s="8"/>
      <c r="F57" s="18"/>
      <c r="G57" s="11"/>
      <c r="H57" s="8"/>
      <c r="I57" s="8"/>
      <c r="J57" s="8"/>
      <c r="K57" s="8"/>
      <c r="L57" s="8"/>
      <c r="M57" s="8">
        <v>19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59"/>
      <c r="AK57" s="8"/>
      <c r="AL57" s="59"/>
    </row>
    <row r="58" spans="1:38" s="13" customFormat="1" ht="15.75">
      <c r="A58" s="8">
        <v>54</v>
      </c>
      <c r="B58" s="17" t="s">
        <v>143</v>
      </c>
      <c r="C58" s="10">
        <f>SUM(E58:AH58)</f>
        <v>14</v>
      </c>
      <c r="D58" s="8">
        <f>COUNTA(E58:AH58)</f>
        <v>1</v>
      </c>
      <c r="E58" s="8"/>
      <c r="F58" s="18"/>
      <c r="G58" s="11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v>14</v>
      </c>
      <c r="AC58" s="8"/>
      <c r="AD58" s="8"/>
      <c r="AE58" s="8"/>
      <c r="AF58" s="8"/>
      <c r="AG58" s="8"/>
      <c r="AH58" s="8"/>
      <c r="AI58" s="8"/>
      <c r="AJ58" s="59"/>
      <c r="AK58" s="8"/>
      <c r="AL58" s="59"/>
    </row>
    <row r="59" spans="1:38" s="13" customFormat="1" ht="15.75">
      <c r="A59" s="8">
        <v>55</v>
      </c>
      <c r="B59" s="17" t="s">
        <v>114</v>
      </c>
      <c r="C59" s="10">
        <f>SUM(E59:AH59)</f>
        <v>13</v>
      </c>
      <c r="D59" s="8">
        <f>COUNTA(E59:AH59)</f>
        <v>1</v>
      </c>
      <c r="E59" s="8"/>
      <c r="F59" s="18"/>
      <c r="G59" s="11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v>13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59"/>
      <c r="AK59" s="8"/>
      <c r="AL59" s="59"/>
    </row>
    <row r="60" spans="1:38" s="13" customFormat="1" ht="15.75">
      <c r="A60" s="8">
        <v>56</v>
      </c>
      <c r="B60" s="17" t="s">
        <v>118</v>
      </c>
      <c r="C60" s="10">
        <f>SUM(E60:AH60)</f>
        <v>13</v>
      </c>
      <c r="D60" s="8">
        <f>COUNTA(E60:AH60)</f>
        <v>1</v>
      </c>
      <c r="E60" s="8"/>
      <c r="F60" s="18"/>
      <c r="G60" s="11"/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v>13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59"/>
      <c r="AK60" s="8"/>
      <c r="AL60" s="59"/>
    </row>
    <row r="61" spans="1:38" s="13" customFormat="1" ht="15.75">
      <c r="A61" s="8">
        <v>57</v>
      </c>
      <c r="B61" s="17" t="s">
        <v>115</v>
      </c>
      <c r="C61" s="10">
        <f>SUM(E61:AH61)</f>
        <v>13</v>
      </c>
      <c r="D61" s="8">
        <f>COUNTA(E61:AH61)</f>
        <v>1</v>
      </c>
      <c r="E61" s="8"/>
      <c r="F61" s="18"/>
      <c r="G61" s="11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13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59"/>
      <c r="AK61" s="8"/>
      <c r="AL61" s="59"/>
    </row>
    <row r="62" spans="1:38" s="13" customFormat="1" ht="15.75">
      <c r="A62" s="8">
        <v>58</v>
      </c>
      <c r="B62" s="16" t="s">
        <v>113</v>
      </c>
      <c r="C62" s="10">
        <f>SUM(E62:AH62)</f>
        <v>13</v>
      </c>
      <c r="D62" s="8">
        <f>COUNTA(E62:AH62)</f>
        <v>1</v>
      </c>
      <c r="E62" s="8"/>
      <c r="F62" s="18"/>
      <c r="G62" s="11"/>
      <c r="H62" s="8"/>
      <c r="I62" s="8"/>
      <c r="J62" s="8"/>
      <c r="K62" s="8"/>
      <c r="L62" s="8"/>
      <c r="M62" s="8"/>
      <c r="N62" s="8"/>
      <c r="O62" s="8"/>
      <c r="P62" s="8"/>
      <c r="Q62" s="8"/>
      <c r="R62" s="8">
        <v>13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59"/>
      <c r="AK62" s="8"/>
      <c r="AL62" s="59"/>
    </row>
    <row r="63" spans="1:38" s="13" customFormat="1" ht="15.75">
      <c r="A63" s="8">
        <v>59</v>
      </c>
      <c r="B63" s="16" t="s">
        <v>116</v>
      </c>
      <c r="C63" s="10">
        <f>SUM(E63:AH63)</f>
        <v>13</v>
      </c>
      <c r="D63" s="8">
        <f>COUNTA(E63:AH63)</f>
        <v>1</v>
      </c>
      <c r="E63" s="8"/>
      <c r="F63" s="18"/>
      <c r="G63" s="11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13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12"/>
      <c r="AJ63" s="59"/>
      <c r="AK63" s="8"/>
      <c r="AL63" s="59"/>
    </row>
    <row r="64" spans="1:38" s="13" customFormat="1" ht="15.75">
      <c r="A64" s="8">
        <v>60</v>
      </c>
      <c r="B64" s="15" t="s">
        <v>117</v>
      </c>
      <c r="C64" s="10">
        <f>SUM(E64:AH64)</f>
        <v>13</v>
      </c>
      <c r="D64" s="8">
        <f>COUNTA(E64:AH64)</f>
        <v>1</v>
      </c>
      <c r="E64" s="8"/>
      <c r="F64" s="11"/>
      <c r="G64" s="11"/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13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12"/>
      <c r="AJ64" s="59"/>
      <c r="AK64" s="8"/>
      <c r="AL64" s="59"/>
    </row>
    <row r="65" spans="1:38" s="13" customFormat="1" ht="15.75">
      <c r="A65" s="8">
        <v>61</v>
      </c>
      <c r="B65" s="47" t="s">
        <v>75</v>
      </c>
      <c r="C65" s="10">
        <f>SUM(E65:AH65)</f>
        <v>13</v>
      </c>
      <c r="D65" s="8">
        <f>COUNTA(E65:AH65)</f>
        <v>1</v>
      </c>
      <c r="E65" s="8"/>
      <c r="F65" s="18"/>
      <c r="G65" s="11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13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59"/>
      <c r="AK65" s="8"/>
      <c r="AL65" s="59"/>
    </row>
    <row r="66" spans="1:38" s="13" customFormat="1" ht="15.75">
      <c r="A66" s="20"/>
      <c r="B66" s="21"/>
      <c r="C66" s="22"/>
      <c r="D66" s="20"/>
      <c r="E66" s="20"/>
      <c r="F66" s="18"/>
      <c r="G66" s="1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59"/>
      <c r="AK66" s="59"/>
      <c r="AL66" s="59"/>
    </row>
    <row r="67" spans="1:38" s="24" customFormat="1" ht="15.75">
      <c r="A67" s="23"/>
      <c r="B67" s="56" t="s">
        <v>7</v>
      </c>
      <c r="C67" s="56">
        <f>SUM(C5:C65)</f>
        <v>13441</v>
      </c>
      <c r="D67" s="56">
        <f>SUM(D5:D65)</f>
        <v>571</v>
      </c>
      <c r="E67" s="10">
        <f aca="true" t="shared" si="0" ref="E67:AH67">COUNTA(E5:E65)</f>
        <v>18</v>
      </c>
      <c r="F67" s="10">
        <f t="shared" si="0"/>
        <v>27</v>
      </c>
      <c r="G67" s="10">
        <f t="shared" si="0"/>
        <v>24</v>
      </c>
      <c r="H67" s="10">
        <f t="shared" si="0"/>
        <v>17</v>
      </c>
      <c r="I67" s="10">
        <f t="shared" si="0"/>
        <v>23</v>
      </c>
      <c r="J67" s="10">
        <f t="shared" si="0"/>
        <v>11</v>
      </c>
      <c r="K67" s="10">
        <f t="shared" si="0"/>
        <v>15</v>
      </c>
      <c r="L67" s="10">
        <f t="shared" si="0"/>
        <v>19</v>
      </c>
      <c r="M67" s="10">
        <f t="shared" si="0"/>
        <v>20</v>
      </c>
      <c r="N67" s="10">
        <f t="shared" si="0"/>
        <v>18</v>
      </c>
      <c r="O67" s="10">
        <f t="shared" si="0"/>
        <v>25</v>
      </c>
      <c r="P67" s="10">
        <f t="shared" si="0"/>
        <v>20</v>
      </c>
      <c r="Q67" s="10">
        <f t="shared" si="0"/>
        <v>5</v>
      </c>
      <c r="R67" s="10">
        <f t="shared" si="0"/>
        <v>35</v>
      </c>
      <c r="S67" s="10">
        <f t="shared" si="0"/>
        <v>12</v>
      </c>
      <c r="T67" s="10">
        <f t="shared" si="0"/>
        <v>16</v>
      </c>
      <c r="U67" s="10">
        <f t="shared" si="0"/>
        <v>22</v>
      </c>
      <c r="V67" s="10">
        <f t="shared" si="0"/>
        <v>8</v>
      </c>
      <c r="W67" s="10">
        <f t="shared" si="0"/>
        <v>19</v>
      </c>
      <c r="X67" s="10">
        <f t="shared" si="0"/>
        <v>15</v>
      </c>
      <c r="Y67" s="10">
        <f t="shared" si="0"/>
        <v>6</v>
      </c>
      <c r="Z67" s="10">
        <f t="shared" si="0"/>
        <v>17</v>
      </c>
      <c r="AA67" s="10">
        <f t="shared" si="0"/>
        <v>7</v>
      </c>
      <c r="AB67" s="10">
        <f t="shared" si="0"/>
        <v>20</v>
      </c>
      <c r="AC67" s="10">
        <f t="shared" si="0"/>
        <v>9</v>
      </c>
      <c r="AD67" s="10">
        <f t="shared" si="0"/>
        <v>18</v>
      </c>
      <c r="AE67" s="10">
        <f t="shared" si="0"/>
        <v>16</v>
      </c>
      <c r="AF67" s="10">
        <f t="shared" si="0"/>
        <v>9</v>
      </c>
      <c r="AG67" s="10">
        <f t="shared" si="0"/>
        <v>11</v>
      </c>
      <c r="AH67" s="10">
        <f t="shared" si="0"/>
        <v>10</v>
      </c>
      <c r="AI67" s="10" t="s">
        <v>159</v>
      </c>
      <c r="AJ67" s="23">
        <f>SUM(AJ5:AJ66)</f>
        <v>3105</v>
      </c>
      <c r="AK67" s="23">
        <f>SUM(AK5:AK66)</f>
        <v>279</v>
      </c>
      <c r="AL67" s="23">
        <f>SUM(AL5:AL66)</f>
        <v>28</v>
      </c>
    </row>
    <row r="68" ht="15">
      <c r="AJ68" s="3">
        <f>SUM(E5:AH65)</f>
        <v>10336</v>
      </c>
    </row>
    <row r="69" ht="15">
      <c r="AJ69" s="3">
        <f>SUM(AJ67:AJ68)</f>
        <v>13441</v>
      </c>
    </row>
    <row r="70" ht="15">
      <c r="AJ70" s="3">
        <f>491+79</f>
        <v>570</v>
      </c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.75">
      <c r="AK82" s="8">
        <f>COUNTA(E82,F82,H82,J82,K82,L82,M82,N82,O82,R82,S82,T82,U82,V82,W82,X82,Y82,AC82)</f>
        <v>0</v>
      </c>
    </row>
  </sheetData>
  <sheetProtection/>
  <autoFilter ref="A4:AK65"/>
  <printOptions/>
  <pageMargins left="0.4330708661417323" right="0.3937007874015748" top="0.35433070866141736" bottom="0.35433070866141736" header="0.31496062992125984" footer="0.31496062992125984"/>
  <pageSetup fitToHeight="1" fitToWidth="1" horizontalDpi="600" verticalDpi="600" orientation="landscape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D6" sqref="D6:D56"/>
    </sheetView>
  </sheetViews>
  <sheetFormatPr defaultColWidth="9.140625" defaultRowHeight="15"/>
  <cols>
    <col min="1" max="1" width="6.00390625" style="0" customWidth="1"/>
    <col min="2" max="2" width="10.57421875" style="0" customWidth="1"/>
    <col min="3" max="3" width="10.28125" style="0" customWidth="1"/>
    <col min="4" max="4" width="25.00390625" style="0" customWidth="1"/>
    <col min="5" max="5" width="12.421875" style="0" customWidth="1"/>
    <col min="6" max="6" width="12.7109375" style="0" customWidth="1"/>
  </cols>
  <sheetData>
    <row r="1" spans="1:8" ht="61.5">
      <c r="A1" s="27" t="s">
        <v>59</v>
      </c>
      <c r="B1" s="28"/>
      <c r="C1" s="29"/>
      <c r="D1" s="29"/>
      <c r="E1" s="29"/>
      <c r="F1" s="26"/>
      <c r="G1" s="26"/>
      <c r="H1" s="26"/>
    </row>
    <row r="2" spans="1:8" ht="21.75" customHeight="1">
      <c r="A2" s="29"/>
      <c r="B2" s="30"/>
      <c r="C2" s="29"/>
      <c r="D2" s="29"/>
      <c r="E2" s="29"/>
      <c r="F2" s="26"/>
      <c r="G2" s="26"/>
      <c r="H2" s="26"/>
    </row>
    <row r="3" spans="1:8" ht="61.5">
      <c r="A3" s="29"/>
      <c r="B3" s="31"/>
      <c r="C3" s="29"/>
      <c r="D3" s="29"/>
      <c r="E3" s="29"/>
      <c r="F3" s="26"/>
      <c r="G3" s="26"/>
      <c r="H3" s="26"/>
    </row>
    <row r="4" spans="1:4" ht="15">
      <c r="A4" s="3"/>
      <c r="B4" s="1"/>
      <c r="C4" s="3"/>
      <c r="D4" s="3"/>
    </row>
    <row r="5" spans="3:6" ht="28.5">
      <c r="C5" s="2" t="s">
        <v>58</v>
      </c>
      <c r="D5" s="6" t="s">
        <v>5</v>
      </c>
      <c r="E5" s="25" t="s">
        <v>56</v>
      </c>
      <c r="F5" s="25" t="s">
        <v>57</v>
      </c>
    </row>
    <row r="6" spans="3:6" ht="15.75">
      <c r="C6" s="8">
        <v>1</v>
      </c>
      <c r="D6" s="9" t="s">
        <v>10</v>
      </c>
      <c r="E6" s="10">
        <v>510</v>
      </c>
      <c r="F6" s="8">
        <v>12</v>
      </c>
    </row>
    <row r="7" spans="3:6" ht="15.75">
      <c r="C7" s="8">
        <v>2</v>
      </c>
      <c r="D7" s="14" t="s">
        <v>3</v>
      </c>
      <c r="E7" s="10">
        <v>378</v>
      </c>
      <c r="F7" s="8">
        <v>11</v>
      </c>
    </row>
    <row r="8" spans="3:6" ht="15.75">
      <c r="C8" s="8">
        <v>3</v>
      </c>
      <c r="D8" s="15" t="s">
        <v>2</v>
      </c>
      <c r="E8" s="10">
        <v>373</v>
      </c>
      <c r="F8" s="8">
        <v>13</v>
      </c>
    </row>
    <row r="9" spans="3:6" ht="15.75">
      <c r="C9" s="8">
        <v>4</v>
      </c>
      <c r="D9" s="16" t="s">
        <v>34</v>
      </c>
      <c r="E9" s="10">
        <v>371</v>
      </c>
      <c r="F9" s="8">
        <v>13</v>
      </c>
    </row>
    <row r="10" spans="3:6" ht="15.75">
      <c r="C10" s="8">
        <v>5</v>
      </c>
      <c r="D10" s="17" t="s">
        <v>16</v>
      </c>
      <c r="E10" s="10">
        <v>359</v>
      </c>
      <c r="F10" s="8">
        <v>15</v>
      </c>
    </row>
    <row r="11" spans="3:6" ht="15.75">
      <c r="C11" s="8">
        <v>6</v>
      </c>
      <c r="D11" s="9" t="s">
        <v>6</v>
      </c>
      <c r="E11" s="10">
        <v>302</v>
      </c>
      <c r="F11" s="8">
        <v>12</v>
      </c>
    </row>
    <row r="12" spans="3:6" ht="15.75">
      <c r="C12" s="8">
        <v>7</v>
      </c>
      <c r="D12" s="9" t="s">
        <v>9</v>
      </c>
      <c r="E12" s="10">
        <v>301</v>
      </c>
      <c r="F12" s="8">
        <v>6</v>
      </c>
    </row>
    <row r="13" spans="3:6" ht="15.75">
      <c r="C13" s="8">
        <v>8</v>
      </c>
      <c r="D13" s="15" t="s">
        <v>13</v>
      </c>
      <c r="E13" s="10">
        <v>256</v>
      </c>
      <c r="F13" s="8">
        <v>3</v>
      </c>
    </row>
    <row r="14" spans="3:6" ht="15.75">
      <c r="C14" s="8">
        <v>9</v>
      </c>
      <c r="D14" s="16" t="s">
        <v>26</v>
      </c>
      <c r="E14" s="10">
        <v>254</v>
      </c>
      <c r="F14" s="8">
        <v>11</v>
      </c>
    </row>
    <row r="15" spans="3:6" ht="15.75">
      <c r="C15" s="8">
        <v>10</v>
      </c>
      <c r="D15" s="16" t="s">
        <v>19</v>
      </c>
      <c r="E15" s="10">
        <v>226</v>
      </c>
      <c r="F15" s="8">
        <v>11</v>
      </c>
    </row>
    <row r="16" spans="3:6" ht="15.75">
      <c r="C16" s="8">
        <v>11</v>
      </c>
      <c r="D16" s="16" t="s">
        <v>17</v>
      </c>
      <c r="E16" s="10">
        <v>200</v>
      </c>
      <c r="F16" s="8">
        <v>9</v>
      </c>
    </row>
    <row r="17" spans="3:6" ht="15.75">
      <c r="C17" s="8">
        <v>12</v>
      </c>
      <c r="D17" s="16" t="s">
        <v>21</v>
      </c>
      <c r="E17" s="10">
        <v>200</v>
      </c>
      <c r="F17" s="8">
        <v>10</v>
      </c>
    </row>
    <row r="18" spans="3:6" ht="15.75">
      <c r="C18" s="8">
        <v>13</v>
      </c>
      <c r="D18" s="14" t="s">
        <v>12</v>
      </c>
      <c r="E18" s="10">
        <v>144</v>
      </c>
      <c r="F18" s="8">
        <v>6</v>
      </c>
    </row>
    <row r="19" spans="3:6" ht="15.75">
      <c r="C19" s="8">
        <v>14</v>
      </c>
      <c r="D19" s="19" t="s">
        <v>23</v>
      </c>
      <c r="E19" s="10">
        <v>142</v>
      </c>
      <c r="F19" s="8">
        <v>7</v>
      </c>
    </row>
    <row r="20" spans="3:6" ht="15.75">
      <c r="C20" s="8">
        <v>15</v>
      </c>
      <c r="D20" s="16" t="s">
        <v>15</v>
      </c>
      <c r="E20" s="10">
        <v>140</v>
      </c>
      <c r="F20" s="8">
        <v>7</v>
      </c>
    </row>
    <row r="21" spans="3:6" ht="15.75">
      <c r="C21" s="8">
        <v>16</v>
      </c>
      <c r="D21" s="16" t="s">
        <v>14</v>
      </c>
      <c r="E21" s="10">
        <v>134</v>
      </c>
      <c r="F21" s="8">
        <v>7</v>
      </c>
    </row>
    <row r="22" spans="3:6" ht="15.75">
      <c r="C22" s="8">
        <v>17</v>
      </c>
      <c r="D22" s="16" t="s">
        <v>38</v>
      </c>
      <c r="E22" s="10">
        <v>123</v>
      </c>
      <c r="F22" s="8">
        <v>2</v>
      </c>
    </row>
    <row r="23" spans="3:6" ht="15.75">
      <c r="C23" s="8">
        <v>18</v>
      </c>
      <c r="D23" s="16" t="s">
        <v>36</v>
      </c>
      <c r="E23" s="10">
        <v>119</v>
      </c>
      <c r="F23" s="8">
        <v>6</v>
      </c>
    </row>
    <row r="24" spans="3:6" ht="15.75">
      <c r="C24" s="8">
        <v>19</v>
      </c>
      <c r="D24" s="16" t="s">
        <v>33</v>
      </c>
      <c r="E24" s="10">
        <v>113</v>
      </c>
      <c r="F24" s="8">
        <v>6</v>
      </c>
    </row>
    <row r="25" spans="3:6" ht="15.75">
      <c r="C25" s="8">
        <v>20</v>
      </c>
      <c r="D25" s="15" t="s">
        <v>4</v>
      </c>
      <c r="E25" s="10">
        <v>112</v>
      </c>
      <c r="F25" s="8">
        <v>6</v>
      </c>
    </row>
    <row r="26" spans="3:6" ht="15.75">
      <c r="C26" s="8">
        <v>21</v>
      </c>
      <c r="D26" s="16" t="s">
        <v>41</v>
      </c>
      <c r="E26" s="10">
        <v>112</v>
      </c>
      <c r="F26" s="8">
        <v>6</v>
      </c>
    </row>
    <row r="27" spans="3:6" ht="15.75">
      <c r="C27" s="8">
        <v>22</v>
      </c>
      <c r="D27" s="16" t="s">
        <v>27</v>
      </c>
      <c r="E27" s="10">
        <v>112</v>
      </c>
      <c r="F27" s="8">
        <v>5</v>
      </c>
    </row>
    <row r="28" spans="3:6" ht="15.75">
      <c r="C28" s="8">
        <v>23</v>
      </c>
      <c r="D28" s="14" t="s">
        <v>28</v>
      </c>
      <c r="E28" s="10">
        <v>112</v>
      </c>
      <c r="F28" s="8">
        <v>5</v>
      </c>
    </row>
    <row r="29" spans="3:6" ht="15.75">
      <c r="C29" s="8">
        <v>24</v>
      </c>
      <c r="D29" s="16" t="s">
        <v>32</v>
      </c>
      <c r="E29" s="10">
        <v>102</v>
      </c>
      <c r="F29" s="8">
        <v>5</v>
      </c>
    </row>
    <row r="30" spans="3:6" ht="15.75">
      <c r="C30" s="8">
        <v>25</v>
      </c>
      <c r="D30" s="16" t="s">
        <v>35</v>
      </c>
      <c r="E30" s="10">
        <v>97</v>
      </c>
      <c r="F30" s="8">
        <v>4</v>
      </c>
    </row>
    <row r="31" spans="3:6" ht="15.75">
      <c r="C31" s="8">
        <v>26</v>
      </c>
      <c r="D31" s="16" t="s">
        <v>40</v>
      </c>
      <c r="E31" s="10">
        <v>86</v>
      </c>
      <c r="F31" s="8">
        <v>4</v>
      </c>
    </row>
    <row r="32" spans="3:6" ht="15.75">
      <c r="C32" s="8">
        <v>27</v>
      </c>
      <c r="D32" s="16" t="s">
        <v>44</v>
      </c>
      <c r="E32" s="10">
        <v>80</v>
      </c>
      <c r="F32" s="8">
        <v>2</v>
      </c>
    </row>
    <row r="33" spans="3:6" ht="15.75">
      <c r="C33" s="8">
        <v>28</v>
      </c>
      <c r="D33" s="16" t="s">
        <v>49</v>
      </c>
      <c r="E33" s="10">
        <v>70</v>
      </c>
      <c r="F33" s="8">
        <v>3</v>
      </c>
    </row>
    <row r="34" spans="3:6" ht="15.75">
      <c r="C34" s="8">
        <v>29</v>
      </c>
      <c r="D34" s="15" t="s">
        <v>0</v>
      </c>
      <c r="E34" s="10">
        <v>66</v>
      </c>
      <c r="F34" s="8">
        <v>3</v>
      </c>
    </row>
    <row r="35" spans="3:6" ht="15.75">
      <c r="C35" s="8">
        <v>30</v>
      </c>
      <c r="D35" s="17" t="s">
        <v>46</v>
      </c>
      <c r="E35" s="10">
        <v>62</v>
      </c>
      <c r="F35" s="8">
        <v>3</v>
      </c>
    </row>
    <row r="36" spans="3:6" ht="15.75">
      <c r="C36" s="8">
        <v>31</v>
      </c>
      <c r="D36" s="16" t="s">
        <v>20</v>
      </c>
      <c r="E36" s="10">
        <v>59</v>
      </c>
      <c r="F36" s="8">
        <v>3</v>
      </c>
    </row>
    <row r="37" spans="3:6" ht="15.75">
      <c r="C37" s="8">
        <v>32</v>
      </c>
      <c r="D37" s="16" t="s">
        <v>45</v>
      </c>
      <c r="E37" s="10">
        <v>49</v>
      </c>
      <c r="F37" s="8">
        <v>3</v>
      </c>
    </row>
    <row r="38" spans="3:6" ht="15.75">
      <c r="C38" s="8">
        <v>33</v>
      </c>
      <c r="D38" s="16" t="s">
        <v>18</v>
      </c>
      <c r="E38" s="10">
        <v>42</v>
      </c>
      <c r="F38" s="8">
        <v>2</v>
      </c>
    </row>
    <row r="39" spans="3:6" ht="15.75">
      <c r="C39" s="8">
        <v>34</v>
      </c>
      <c r="D39" s="16" t="s">
        <v>31</v>
      </c>
      <c r="E39" s="10">
        <v>38</v>
      </c>
      <c r="F39" s="8">
        <v>2</v>
      </c>
    </row>
    <row r="40" spans="3:6" ht="15.75">
      <c r="C40" s="8">
        <v>35</v>
      </c>
      <c r="D40" s="17" t="s">
        <v>25</v>
      </c>
      <c r="E40" s="10">
        <v>38</v>
      </c>
      <c r="F40" s="8">
        <v>2</v>
      </c>
    </row>
    <row r="41" spans="3:6" ht="15.75">
      <c r="C41" s="8">
        <v>36</v>
      </c>
      <c r="D41" s="16" t="s">
        <v>22</v>
      </c>
      <c r="E41" s="10">
        <v>38</v>
      </c>
      <c r="F41" s="8">
        <v>2</v>
      </c>
    </row>
    <row r="42" spans="3:6" ht="15.75">
      <c r="C42" s="8">
        <v>37</v>
      </c>
      <c r="D42" s="16" t="s">
        <v>42</v>
      </c>
      <c r="E42" s="10">
        <v>38</v>
      </c>
      <c r="F42" s="8">
        <v>2</v>
      </c>
    </row>
    <row r="43" spans="3:6" ht="15.75">
      <c r="C43" s="8">
        <v>38</v>
      </c>
      <c r="D43" s="16" t="s">
        <v>43</v>
      </c>
      <c r="E43" s="10">
        <v>38</v>
      </c>
      <c r="F43" s="8">
        <v>2</v>
      </c>
    </row>
    <row r="44" spans="3:6" ht="15.75">
      <c r="C44" s="8">
        <v>39</v>
      </c>
      <c r="D44" s="16" t="s">
        <v>24</v>
      </c>
      <c r="E44" s="10">
        <v>35</v>
      </c>
      <c r="F44" s="8">
        <v>2</v>
      </c>
    </row>
    <row r="45" spans="3:6" ht="15.75">
      <c r="C45" s="8">
        <v>40</v>
      </c>
      <c r="D45" s="16" t="s">
        <v>50</v>
      </c>
      <c r="E45" s="10">
        <v>22</v>
      </c>
      <c r="F45" s="8">
        <v>1</v>
      </c>
    </row>
    <row r="46" spans="3:6" ht="15.75">
      <c r="C46" s="8">
        <v>41</v>
      </c>
      <c r="D46" s="16" t="s">
        <v>37</v>
      </c>
      <c r="E46" s="10">
        <v>21</v>
      </c>
      <c r="F46" s="8">
        <v>1</v>
      </c>
    </row>
    <row r="47" spans="3:6" ht="15.75">
      <c r="C47" s="8">
        <v>42</v>
      </c>
      <c r="D47" s="16" t="s">
        <v>48</v>
      </c>
      <c r="E47" s="10">
        <v>20</v>
      </c>
      <c r="F47" s="8">
        <v>1</v>
      </c>
    </row>
    <row r="48" spans="3:6" ht="15.75">
      <c r="C48" s="8">
        <v>43</v>
      </c>
      <c r="D48" s="16" t="s">
        <v>54</v>
      </c>
      <c r="E48" s="10">
        <v>20</v>
      </c>
      <c r="F48" s="8">
        <v>1</v>
      </c>
    </row>
    <row r="49" spans="3:6" ht="15.75">
      <c r="C49" s="8">
        <v>44</v>
      </c>
      <c r="D49" s="16" t="s">
        <v>52</v>
      </c>
      <c r="E49" s="10">
        <v>20</v>
      </c>
      <c r="F49" s="8">
        <v>1</v>
      </c>
    </row>
    <row r="50" spans="3:6" ht="15.75">
      <c r="C50" s="8">
        <v>45</v>
      </c>
      <c r="D50" s="16" t="s">
        <v>55</v>
      </c>
      <c r="E50" s="10">
        <v>20</v>
      </c>
      <c r="F50" s="8">
        <v>1</v>
      </c>
    </row>
    <row r="51" spans="3:6" ht="15.75">
      <c r="C51" s="8">
        <v>46</v>
      </c>
      <c r="D51" s="17" t="s">
        <v>53</v>
      </c>
      <c r="E51" s="10">
        <v>20</v>
      </c>
      <c r="F51" s="8">
        <v>1</v>
      </c>
    </row>
    <row r="52" spans="3:6" ht="15.75">
      <c r="C52" s="8">
        <v>47</v>
      </c>
      <c r="D52" s="16" t="s">
        <v>51</v>
      </c>
      <c r="E52" s="10">
        <v>20</v>
      </c>
      <c r="F52" s="8">
        <v>1</v>
      </c>
    </row>
    <row r="53" spans="3:6" ht="15.75">
      <c r="C53" s="8">
        <v>48</v>
      </c>
      <c r="D53" s="16" t="s">
        <v>29</v>
      </c>
      <c r="E53" s="10">
        <v>20</v>
      </c>
      <c r="F53" s="8">
        <v>1</v>
      </c>
    </row>
    <row r="54" spans="3:6" ht="15.75">
      <c r="C54" s="8">
        <v>49</v>
      </c>
      <c r="D54" s="16" t="s">
        <v>30</v>
      </c>
      <c r="E54" s="10">
        <v>18</v>
      </c>
      <c r="F54" s="8">
        <v>1</v>
      </c>
    </row>
    <row r="55" spans="3:6" ht="15.75">
      <c r="C55" s="8">
        <v>50</v>
      </c>
      <c r="D55" s="15" t="s">
        <v>1</v>
      </c>
      <c r="E55" s="10">
        <v>18</v>
      </c>
      <c r="F55" s="8">
        <v>1</v>
      </c>
    </row>
    <row r="56" spans="3:6" ht="15.75">
      <c r="C56" s="8">
        <v>51</v>
      </c>
      <c r="D56" s="16" t="s">
        <v>47</v>
      </c>
      <c r="E56" s="10">
        <v>9</v>
      </c>
      <c r="F56" s="8">
        <v>1</v>
      </c>
    </row>
    <row r="57" spans="3:6" ht="15.75">
      <c r="C57" s="20"/>
      <c r="D57" s="21"/>
      <c r="E57" s="22"/>
      <c r="F57" s="20"/>
    </row>
    <row r="58" spans="3:6" ht="15.75">
      <c r="C58" s="23"/>
      <c r="D58" s="23" t="s">
        <v>7</v>
      </c>
      <c r="E58" s="23">
        <f>SUM(E6:E56)</f>
        <v>6259</v>
      </c>
      <c r="F58" s="23">
        <f>SUM(F6:F56)</f>
        <v>245</v>
      </c>
    </row>
  </sheetData>
  <sheetProtection/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29" sqref="D29:E29"/>
    </sheetView>
  </sheetViews>
  <sheetFormatPr defaultColWidth="9.140625" defaultRowHeight="15"/>
  <cols>
    <col min="1" max="1" width="26.28125" style="0" customWidth="1"/>
    <col min="2" max="2" width="10.140625" style="0" bestFit="1" customWidth="1"/>
    <col min="3" max="3" width="14.7109375" style="0" customWidth="1"/>
    <col min="4" max="4" width="27.421875" style="0" customWidth="1"/>
    <col min="6" max="6" width="10.7109375" style="0" customWidth="1"/>
  </cols>
  <sheetData>
    <row r="1" spans="1:10" ht="57">
      <c r="A1" s="35" t="s">
        <v>60</v>
      </c>
      <c r="B1" s="32"/>
      <c r="C1" s="32"/>
      <c r="D1" s="32"/>
      <c r="E1" s="32"/>
      <c r="F1" s="34"/>
      <c r="G1" s="34"/>
      <c r="H1" s="34"/>
      <c r="I1" s="34"/>
      <c r="J1" s="34"/>
    </row>
    <row r="4" spans="1:3" ht="20.25">
      <c r="A4" s="36" t="s">
        <v>61</v>
      </c>
      <c r="B4" s="37"/>
      <c r="C4" s="38">
        <v>41301</v>
      </c>
    </row>
    <row r="8" spans="1:5" ht="15.75">
      <c r="A8" s="17" t="s">
        <v>46</v>
      </c>
      <c r="B8" s="33"/>
      <c r="D8" s="16" t="s">
        <v>35</v>
      </c>
      <c r="E8" s="33"/>
    </row>
    <row r="9" spans="1:5" ht="15.75">
      <c r="A9" s="16" t="s">
        <v>14</v>
      </c>
      <c r="B9" s="33"/>
      <c r="D9" s="16" t="s">
        <v>41</v>
      </c>
      <c r="E9" s="33"/>
    </row>
    <row r="10" spans="1:5" ht="15.75">
      <c r="A10" s="16" t="s">
        <v>15</v>
      </c>
      <c r="B10" s="33"/>
      <c r="D10" s="15" t="s">
        <v>1</v>
      </c>
      <c r="E10" s="33"/>
    </row>
    <row r="11" spans="1:5" ht="15.75">
      <c r="A11" s="16" t="s">
        <v>40</v>
      </c>
      <c r="B11" s="33"/>
      <c r="D11" s="9" t="s">
        <v>10</v>
      </c>
      <c r="E11" s="33"/>
    </row>
    <row r="12" spans="1:5" ht="15.75">
      <c r="A12" s="16" t="s">
        <v>31</v>
      </c>
      <c r="B12" s="33"/>
      <c r="D12" s="16" t="s">
        <v>36</v>
      </c>
      <c r="E12" s="33"/>
    </row>
    <row r="13" spans="1:5" ht="15.75">
      <c r="A13" s="16" t="s">
        <v>45</v>
      </c>
      <c r="B13" s="33"/>
      <c r="D13" s="16" t="s">
        <v>22</v>
      </c>
      <c r="E13" s="33"/>
    </row>
    <row r="14" spans="1:5" ht="15.75">
      <c r="A14" s="16" t="s">
        <v>44</v>
      </c>
      <c r="B14" s="33"/>
      <c r="D14" s="9" t="s">
        <v>6</v>
      </c>
      <c r="E14" s="33"/>
    </row>
    <row r="15" spans="1:5" ht="15.75">
      <c r="A15" s="16" t="s">
        <v>34</v>
      </c>
      <c r="B15" s="33"/>
      <c r="D15" s="16" t="s">
        <v>29</v>
      </c>
      <c r="E15" s="33"/>
    </row>
    <row r="16" spans="1:5" ht="15.75">
      <c r="A16" s="17" t="s">
        <v>16</v>
      </c>
      <c r="B16" s="33"/>
      <c r="D16" s="15" t="s">
        <v>13</v>
      </c>
      <c r="E16" s="33"/>
    </row>
    <row r="17" spans="1:5" ht="15.75">
      <c r="A17" s="17" t="s">
        <v>25</v>
      </c>
      <c r="B17" s="33"/>
      <c r="D17" s="19" t="s">
        <v>23</v>
      </c>
      <c r="E17" s="33"/>
    </row>
    <row r="18" spans="1:5" ht="15.75">
      <c r="A18" s="16" t="s">
        <v>51</v>
      </c>
      <c r="B18" s="33"/>
      <c r="D18" s="15" t="s">
        <v>0</v>
      </c>
      <c r="E18" s="33"/>
    </row>
    <row r="19" spans="1:5" ht="15.75">
      <c r="A19" s="16" t="s">
        <v>54</v>
      </c>
      <c r="B19" s="33"/>
      <c r="D19" s="16" t="s">
        <v>26</v>
      </c>
      <c r="E19" s="33"/>
    </row>
    <row r="20" spans="1:5" ht="15.75">
      <c r="A20" s="16" t="s">
        <v>17</v>
      </c>
      <c r="B20" s="33"/>
      <c r="D20" s="16" t="s">
        <v>33</v>
      </c>
      <c r="E20" s="33"/>
    </row>
    <row r="21" spans="1:5" ht="15.75">
      <c r="A21" s="15" t="s">
        <v>2</v>
      </c>
      <c r="B21" s="33"/>
      <c r="D21" s="16" t="s">
        <v>32</v>
      </c>
      <c r="E21" s="33"/>
    </row>
    <row r="22" spans="1:5" ht="15.75">
      <c r="A22" s="16" t="s">
        <v>24</v>
      </c>
      <c r="B22" s="33"/>
      <c r="D22" s="16" t="s">
        <v>49</v>
      </c>
      <c r="E22" s="33"/>
    </row>
    <row r="23" spans="1:5" ht="15.75">
      <c r="A23" s="16" t="s">
        <v>18</v>
      </c>
      <c r="B23" s="33"/>
      <c r="D23" s="15" t="s">
        <v>4</v>
      </c>
      <c r="E23" s="33"/>
    </row>
    <row r="24" spans="1:5" ht="15.75">
      <c r="A24" s="14" t="s">
        <v>12</v>
      </c>
      <c r="B24" s="33"/>
      <c r="D24" s="14" t="s">
        <v>28</v>
      </c>
      <c r="E24" s="33"/>
    </row>
    <row r="25" spans="1:5" ht="15.75">
      <c r="A25" s="16" t="s">
        <v>27</v>
      </c>
      <c r="B25" s="33"/>
      <c r="D25" s="33"/>
      <c r="E25" s="33"/>
    </row>
    <row r="26" spans="1:5" ht="15.75">
      <c r="A26" s="16" t="s">
        <v>20</v>
      </c>
      <c r="B26" s="33"/>
      <c r="D26" s="33"/>
      <c r="E26" s="33"/>
    </row>
    <row r="27" spans="1:5" ht="15.75">
      <c r="A27" s="14" t="s">
        <v>3</v>
      </c>
      <c r="B27" s="33"/>
      <c r="D27" s="33"/>
      <c r="E27" s="33"/>
    </row>
    <row r="28" spans="1:5" ht="15.75">
      <c r="A28" s="16" t="s">
        <v>21</v>
      </c>
      <c r="B28" s="33"/>
      <c r="D28" s="33"/>
      <c r="E28" s="33"/>
    </row>
    <row r="29" spans="4:5" ht="15">
      <c r="D29" s="33"/>
      <c r="E29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Tecra M10 3G</cp:lastModifiedBy>
  <cp:lastPrinted>2014-12-05T07:21:24Z</cp:lastPrinted>
  <dcterms:created xsi:type="dcterms:W3CDTF">2011-03-11T17:02:59Z</dcterms:created>
  <dcterms:modified xsi:type="dcterms:W3CDTF">2015-12-07T14:04:27Z</dcterms:modified>
  <cp:category/>
  <cp:version/>
  <cp:contentType/>
  <cp:contentStatus/>
</cp:coreProperties>
</file>